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200" windowHeight="11985" activeTab="1"/>
  </bookViews>
  <sheets>
    <sheet name="Table_ALB_propns_EEZ_HS" sheetId="1" r:id="rId1"/>
    <sheet name="Catch levels" sheetId="2" r:id="rId2"/>
  </sheets>
  <calcPr calcId="125725"/>
</workbook>
</file>

<file path=xl/calcChain.xml><?xml version="1.0" encoding="utf-8"?>
<calcChain xmlns="http://schemas.openxmlformats.org/spreadsheetml/2006/main">
  <c r="S30" i="1"/>
  <c r="S29"/>
  <c r="R57"/>
  <c r="R35"/>
  <c r="R36"/>
  <c r="R37"/>
  <c r="R38"/>
  <c r="R39"/>
  <c r="R41"/>
  <c r="R42"/>
  <c r="R43"/>
  <c r="R44"/>
  <c r="R45"/>
  <c r="R46"/>
  <c r="R47"/>
  <c r="R56" s="1"/>
  <c r="R48"/>
  <c r="R49"/>
  <c r="R50"/>
  <c r="R51"/>
  <c r="R52"/>
  <c r="R54"/>
  <c r="O31"/>
  <c r="R23"/>
  <c r="R24"/>
  <c r="R25"/>
  <c r="R58" l="1"/>
  <c r="AM40"/>
  <c r="AM49"/>
  <c r="AK53"/>
  <c r="AK40"/>
  <c r="C24" l="1"/>
  <c r="D24"/>
  <c r="E24"/>
  <c r="F24"/>
  <c r="G24"/>
  <c r="H24"/>
  <c r="I24"/>
  <c r="J24"/>
  <c r="K24"/>
  <c r="L24"/>
  <c r="M24"/>
  <c r="N24"/>
  <c r="O24"/>
  <c r="P24"/>
  <c r="Q24"/>
  <c r="C25"/>
  <c r="D25"/>
  <c r="E25"/>
  <c r="F25"/>
  <c r="G25"/>
  <c r="H25"/>
  <c r="I25"/>
  <c r="J25"/>
  <c r="K25"/>
  <c r="L25"/>
  <c r="M25"/>
  <c r="N25"/>
  <c r="O25"/>
  <c r="P25"/>
  <c r="Q25"/>
  <c r="B25"/>
  <c r="B24"/>
  <c r="Q45"/>
  <c r="AK45" s="1"/>
  <c r="P45"/>
  <c r="O45"/>
  <c r="N45"/>
  <c r="M45"/>
  <c r="L45"/>
  <c r="K45"/>
  <c r="J45"/>
  <c r="I45"/>
  <c r="H45"/>
  <c r="G45"/>
  <c r="AM45" s="1"/>
  <c r="F45"/>
  <c r="E45"/>
  <c r="D45"/>
  <c r="C45"/>
  <c r="B45"/>
  <c r="Q39"/>
  <c r="P39"/>
  <c r="P57" s="1"/>
  <c r="O39"/>
  <c r="O57" s="1"/>
  <c r="N39"/>
  <c r="N57" s="1"/>
  <c r="M39"/>
  <c r="L39"/>
  <c r="L57" s="1"/>
  <c r="K39"/>
  <c r="K57" s="1"/>
  <c r="J39"/>
  <c r="J57" s="1"/>
  <c r="I39"/>
  <c r="I57" s="1"/>
  <c r="H39"/>
  <c r="G39"/>
  <c r="F39"/>
  <c r="F57" s="1"/>
  <c r="E39"/>
  <c r="E57" s="1"/>
  <c r="D39"/>
  <c r="D57" s="1"/>
  <c r="C39"/>
  <c r="B39"/>
  <c r="B57" s="1"/>
  <c r="Q54"/>
  <c r="AK54" s="1"/>
  <c r="P54"/>
  <c r="O54"/>
  <c r="N54"/>
  <c r="M54"/>
  <c r="L54"/>
  <c r="K54"/>
  <c r="J54"/>
  <c r="I54"/>
  <c r="H54"/>
  <c r="G54"/>
  <c r="AM54" s="1"/>
  <c r="F54"/>
  <c r="E54"/>
  <c r="D54"/>
  <c r="C54"/>
  <c r="B54"/>
  <c r="M53"/>
  <c r="AJ53" s="1"/>
  <c r="G53"/>
  <c r="AM53" s="1"/>
  <c r="Q52"/>
  <c r="AK52" s="1"/>
  <c r="P52"/>
  <c r="O52"/>
  <c r="N52"/>
  <c r="M52"/>
  <c r="L52"/>
  <c r="K52"/>
  <c r="J52"/>
  <c r="I52"/>
  <c r="H52"/>
  <c r="G52"/>
  <c r="AM52" s="1"/>
  <c r="F52"/>
  <c r="E52"/>
  <c r="D52"/>
  <c r="C52"/>
  <c r="B52"/>
  <c r="Q51"/>
  <c r="AK51" s="1"/>
  <c r="P51"/>
  <c r="O51"/>
  <c r="N51"/>
  <c r="M51"/>
  <c r="L51"/>
  <c r="K51"/>
  <c r="J51"/>
  <c r="I51"/>
  <c r="H51"/>
  <c r="G51"/>
  <c r="AM51" s="1"/>
  <c r="F51"/>
  <c r="E51"/>
  <c r="D51"/>
  <c r="C51"/>
  <c r="B51"/>
  <c r="Q50"/>
  <c r="AK50" s="1"/>
  <c r="P50"/>
  <c r="O50"/>
  <c r="N50"/>
  <c r="M50"/>
  <c r="L50"/>
  <c r="K50"/>
  <c r="J50"/>
  <c r="I50"/>
  <c r="H50"/>
  <c r="G50"/>
  <c r="AM50" s="1"/>
  <c r="F50"/>
  <c r="E50"/>
  <c r="D50"/>
  <c r="C50"/>
  <c r="B50"/>
  <c r="Q49"/>
  <c r="AK49" s="1"/>
  <c r="P49"/>
  <c r="O49"/>
  <c r="N49"/>
  <c r="M49"/>
  <c r="J49"/>
  <c r="Q48"/>
  <c r="AK48" s="1"/>
  <c r="P48"/>
  <c r="O48"/>
  <c r="N48"/>
  <c r="M48"/>
  <c r="L48"/>
  <c r="K48"/>
  <c r="J48"/>
  <c r="I48"/>
  <c r="H48"/>
  <c r="G48"/>
  <c r="AM48" s="1"/>
  <c r="F48"/>
  <c r="E48"/>
  <c r="D48"/>
  <c r="C48"/>
  <c r="B48"/>
  <c r="Q47"/>
  <c r="AK47" s="1"/>
  <c r="P47"/>
  <c r="O47"/>
  <c r="N47"/>
  <c r="M47"/>
  <c r="L47"/>
  <c r="K47"/>
  <c r="J47"/>
  <c r="I47"/>
  <c r="H47"/>
  <c r="G47"/>
  <c r="AM47" s="1"/>
  <c r="F47"/>
  <c r="E47"/>
  <c r="D47"/>
  <c r="C47"/>
  <c r="B47"/>
  <c r="Q46"/>
  <c r="AK46" s="1"/>
  <c r="P46"/>
  <c r="O46"/>
  <c r="N46"/>
  <c r="M46"/>
  <c r="L46"/>
  <c r="K46"/>
  <c r="J46"/>
  <c r="I46"/>
  <c r="H46"/>
  <c r="G46"/>
  <c r="AM46" s="1"/>
  <c r="F46"/>
  <c r="E46"/>
  <c r="D46"/>
  <c r="C46"/>
  <c r="B46"/>
  <c r="Q44"/>
  <c r="AK44" s="1"/>
  <c r="P44"/>
  <c r="O44"/>
  <c r="L44"/>
  <c r="K44"/>
  <c r="J44"/>
  <c r="I44"/>
  <c r="H44"/>
  <c r="G44"/>
  <c r="AM44" s="1"/>
  <c r="D44"/>
  <c r="AN44" s="1"/>
  <c r="Q43"/>
  <c r="AK43" s="1"/>
  <c r="P43"/>
  <c r="O43"/>
  <c r="N43"/>
  <c r="M43"/>
  <c r="L43"/>
  <c r="K43"/>
  <c r="J43"/>
  <c r="I43"/>
  <c r="H43"/>
  <c r="G43"/>
  <c r="AM43" s="1"/>
  <c r="F43"/>
  <c r="E43"/>
  <c r="D43"/>
  <c r="C43"/>
  <c r="B43"/>
  <c r="Q42"/>
  <c r="AK42" s="1"/>
  <c r="N42"/>
  <c r="M42"/>
  <c r="L42"/>
  <c r="K42"/>
  <c r="J42"/>
  <c r="I42"/>
  <c r="H42"/>
  <c r="G42"/>
  <c r="AM42" s="1"/>
  <c r="F42"/>
  <c r="E42"/>
  <c r="D42"/>
  <c r="C42"/>
  <c r="B42"/>
  <c r="Q41"/>
  <c r="AK41" s="1"/>
  <c r="P41"/>
  <c r="O41"/>
  <c r="N41"/>
  <c r="M41"/>
  <c r="L41"/>
  <c r="K41"/>
  <c r="J41"/>
  <c r="I41"/>
  <c r="H41"/>
  <c r="G41"/>
  <c r="AM41" s="1"/>
  <c r="F41"/>
  <c r="E41"/>
  <c r="D41"/>
  <c r="C41"/>
  <c r="B41"/>
  <c r="P40"/>
  <c r="N40"/>
  <c r="E40"/>
  <c r="AN40" s="1"/>
  <c r="Q38"/>
  <c r="AK38" s="1"/>
  <c r="P38"/>
  <c r="O38"/>
  <c r="N38"/>
  <c r="M38"/>
  <c r="L38"/>
  <c r="K38"/>
  <c r="J38"/>
  <c r="I38"/>
  <c r="H38"/>
  <c r="G38"/>
  <c r="AM38" s="1"/>
  <c r="F38"/>
  <c r="E38"/>
  <c r="D38"/>
  <c r="C38"/>
  <c r="B38"/>
  <c r="Q37"/>
  <c r="AK37" s="1"/>
  <c r="P37"/>
  <c r="O37"/>
  <c r="N37"/>
  <c r="M37"/>
  <c r="L37"/>
  <c r="K37"/>
  <c r="J37"/>
  <c r="I37"/>
  <c r="H37"/>
  <c r="G37"/>
  <c r="AM37" s="1"/>
  <c r="F37"/>
  <c r="E37"/>
  <c r="D37"/>
  <c r="C37"/>
  <c r="Q36"/>
  <c r="AK36" s="1"/>
  <c r="P36"/>
  <c r="O36"/>
  <c r="N36"/>
  <c r="M36"/>
  <c r="L36"/>
  <c r="K36"/>
  <c r="J36"/>
  <c r="I36"/>
  <c r="H36"/>
  <c r="G36"/>
  <c r="AM36" s="1"/>
  <c r="F36"/>
  <c r="E36"/>
  <c r="D36"/>
  <c r="C36"/>
  <c r="B36"/>
  <c r="Q35"/>
  <c r="P35"/>
  <c r="O35"/>
  <c r="N35"/>
  <c r="M35"/>
  <c r="L35"/>
  <c r="K35"/>
  <c r="J35"/>
  <c r="I35"/>
  <c r="H35"/>
  <c r="G35"/>
  <c r="AM35" s="1"/>
  <c r="F35"/>
  <c r="E35"/>
  <c r="D35"/>
  <c r="C35"/>
  <c r="B35"/>
  <c r="Q23"/>
  <c r="P23"/>
  <c r="O23"/>
  <c r="E4" i="2" s="1"/>
  <c r="N23" i="1"/>
  <c r="M23"/>
  <c r="L23"/>
  <c r="K23"/>
  <c r="J23"/>
  <c r="I23"/>
  <c r="H23"/>
  <c r="G23"/>
  <c r="F23"/>
  <c r="E23"/>
  <c r="D23"/>
  <c r="C23"/>
  <c r="B23"/>
  <c r="AJ35" l="1"/>
  <c r="AN35"/>
  <c r="AM56"/>
  <c r="AN42"/>
  <c r="AN46"/>
  <c r="AN47"/>
  <c r="AN48"/>
  <c r="AN54"/>
  <c r="AN38"/>
  <c r="AN39"/>
  <c r="G57"/>
  <c r="AM39"/>
  <c r="AN45"/>
  <c r="AN41"/>
  <c r="AN36"/>
  <c r="AN37"/>
  <c r="AN43"/>
  <c r="AN50"/>
  <c r="AN51"/>
  <c r="AN52"/>
  <c r="F4" i="2"/>
  <c r="C56" i="1"/>
  <c r="AJ40"/>
  <c r="D56"/>
  <c r="AI35"/>
  <c r="L56"/>
  <c r="L58" s="1"/>
  <c r="P56"/>
  <c r="P58" s="1"/>
  <c r="AI36"/>
  <c r="AJ37"/>
  <c r="AJ38"/>
  <c r="AL41"/>
  <c r="AL42"/>
  <c r="AI43"/>
  <c r="AI44"/>
  <c r="AL46"/>
  <c r="AL47"/>
  <c r="AL48"/>
  <c r="AI50"/>
  <c r="AI51"/>
  <c r="AI52"/>
  <c r="AL54"/>
  <c r="B56"/>
  <c r="F56"/>
  <c r="F58" s="1"/>
  <c r="J56"/>
  <c r="J58" s="1"/>
  <c r="N56"/>
  <c r="N58" s="1"/>
  <c r="AL36"/>
  <c r="AL37"/>
  <c r="AH37"/>
  <c r="AH38"/>
  <c r="AI41"/>
  <c r="AI42"/>
  <c r="AL43"/>
  <c r="AL44"/>
  <c r="AH44"/>
  <c r="AI46"/>
  <c r="AI47"/>
  <c r="AI48"/>
  <c r="AL50"/>
  <c r="AL51"/>
  <c r="AL52"/>
  <c r="AL53"/>
  <c r="AH53"/>
  <c r="AI54"/>
  <c r="AI39"/>
  <c r="AI45"/>
  <c r="K56"/>
  <c r="K58" s="1"/>
  <c r="AL35"/>
  <c r="AH35"/>
  <c r="G56"/>
  <c r="O56"/>
  <c r="O58" s="1"/>
  <c r="AH36"/>
  <c r="AI37"/>
  <c r="AI38"/>
  <c r="AJ41"/>
  <c r="AJ42"/>
  <c r="AH43"/>
  <c r="AJ46"/>
  <c r="AJ47"/>
  <c r="AJ48"/>
  <c r="AH50"/>
  <c r="AH51"/>
  <c r="AH52"/>
  <c r="AJ54"/>
  <c r="AJ39"/>
  <c r="Q57"/>
  <c r="AK39"/>
  <c r="AJ45"/>
  <c r="AI49"/>
  <c r="AL49"/>
  <c r="E56"/>
  <c r="E58" s="1"/>
  <c r="I56"/>
  <c r="I58" s="1"/>
  <c r="Q56"/>
  <c r="AK35"/>
  <c r="AJ36"/>
  <c r="AL38"/>
  <c r="AH40"/>
  <c r="AL40"/>
  <c r="AH41"/>
  <c r="AH42"/>
  <c r="AJ43"/>
  <c r="AJ44"/>
  <c r="AH46"/>
  <c r="AH47"/>
  <c r="AH48"/>
  <c r="AJ49"/>
  <c r="AJ50"/>
  <c r="AJ51"/>
  <c r="AJ52"/>
  <c r="AH54"/>
  <c r="AL39"/>
  <c r="AH39"/>
  <c r="AL45"/>
  <c r="AH45"/>
  <c r="H57"/>
  <c r="AB40"/>
  <c r="AC40"/>
  <c r="AD40"/>
  <c r="AE42"/>
  <c r="AB42"/>
  <c r="AF42"/>
  <c r="AD42"/>
  <c r="AC42"/>
  <c r="AC44"/>
  <c r="AD44"/>
  <c r="AE44"/>
  <c r="AF44"/>
  <c r="AB44"/>
  <c r="AC48"/>
  <c r="AF48"/>
  <c r="AB48"/>
  <c r="AD48"/>
  <c r="AE48"/>
  <c r="AB49"/>
  <c r="AF49"/>
  <c r="AC49"/>
  <c r="AD49"/>
  <c r="AE49"/>
  <c r="AE50"/>
  <c r="AB50"/>
  <c r="AC50"/>
  <c r="AD50"/>
  <c r="AF50"/>
  <c r="AD51"/>
  <c r="AB51"/>
  <c r="AC51"/>
  <c r="AF51"/>
  <c r="AE51"/>
  <c r="AC52"/>
  <c r="AB52"/>
  <c r="AD52"/>
  <c r="AE52"/>
  <c r="AF52"/>
  <c r="AB53"/>
  <c r="AC53"/>
  <c r="AD54"/>
  <c r="AF54"/>
  <c r="AB54"/>
  <c r="AC54"/>
  <c r="AE54"/>
  <c r="C57"/>
  <c r="AB39"/>
  <c r="AF39"/>
  <c r="AF57" s="1"/>
  <c r="AC39"/>
  <c r="AC57" s="1"/>
  <c r="AD39"/>
  <c r="AD57" s="1"/>
  <c r="AE39"/>
  <c r="AE57" s="1"/>
  <c r="AB45"/>
  <c r="AF45"/>
  <c r="AE45"/>
  <c r="AD45"/>
  <c r="AC45"/>
  <c r="Z35"/>
  <c r="V35"/>
  <c r="X35"/>
  <c r="W35"/>
  <c r="Y35"/>
  <c r="V36"/>
  <c r="Z36"/>
  <c r="W36"/>
  <c r="X36"/>
  <c r="Y36"/>
  <c r="Y37"/>
  <c r="V37"/>
  <c r="W37"/>
  <c r="X37"/>
  <c r="Z37"/>
  <c r="X38"/>
  <c r="V38"/>
  <c r="W38"/>
  <c r="Y38"/>
  <c r="Z38"/>
  <c r="V40"/>
  <c r="W40"/>
  <c r="X41"/>
  <c r="Z41"/>
  <c r="V41"/>
  <c r="W41"/>
  <c r="Y41"/>
  <c r="W42"/>
  <c r="Z42"/>
  <c r="V42"/>
  <c r="Y42"/>
  <c r="X42"/>
  <c r="V43"/>
  <c r="Z43"/>
  <c r="W43"/>
  <c r="X43"/>
  <c r="Y43"/>
  <c r="Y44"/>
  <c r="V44"/>
  <c r="W44"/>
  <c r="X44"/>
  <c r="Z44"/>
  <c r="W46"/>
  <c r="V46"/>
  <c r="X46"/>
  <c r="Y46"/>
  <c r="Z46"/>
  <c r="V47"/>
  <c r="Z47"/>
  <c r="W47"/>
  <c r="X47"/>
  <c r="Y47"/>
  <c r="Y48"/>
  <c r="W48"/>
  <c r="X48"/>
  <c r="Z48"/>
  <c r="V48"/>
  <c r="X49"/>
  <c r="W49"/>
  <c r="Y49"/>
  <c r="Z49"/>
  <c r="V49"/>
  <c r="W50"/>
  <c r="X50"/>
  <c r="Y50"/>
  <c r="Z50"/>
  <c r="V50"/>
  <c r="V51"/>
  <c r="Z51"/>
  <c r="X51"/>
  <c r="Y51"/>
  <c r="W51"/>
  <c r="Y52"/>
  <c r="X52"/>
  <c r="Z52"/>
  <c r="V52"/>
  <c r="W52"/>
  <c r="V53"/>
  <c r="AA53" s="1"/>
  <c r="W54"/>
  <c r="X54"/>
  <c r="Y54"/>
  <c r="V54"/>
  <c r="Z54"/>
  <c r="W39"/>
  <c r="W57" s="1"/>
  <c r="V39"/>
  <c r="X39"/>
  <c r="X57" s="1"/>
  <c r="Y39"/>
  <c r="Y57" s="1"/>
  <c r="Z39"/>
  <c r="Z57" s="1"/>
  <c r="X45"/>
  <c r="V45"/>
  <c r="W45"/>
  <c r="Y45"/>
  <c r="Z45"/>
  <c r="AE35"/>
  <c r="AB35"/>
  <c r="AF35"/>
  <c r="AC35"/>
  <c r="AD35"/>
  <c r="AE36"/>
  <c r="AB36"/>
  <c r="AF36"/>
  <c r="AC36"/>
  <c r="AD36"/>
  <c r="AD37"/>
  <c r="AE37"/>
  <c r="AF37"/>
  <c r="AC37"/>
  <c r="AB37"/>
  <c r="AC38"/>
  <c r="AD38"/>
  <c r="AB38"/>
  <c r="AF38"/>
  <c r="AE38"/>
  <c r="AB41"/>
  <c r="AF41"/>
  <c r="AC41"/>
  <c r="AD41"/>
  <c r="AE41"/>
  <c r="AD43"/>
  <c r="AE43"/>
  <c r="AB43"/>
  <c r="AC43"/>
  <c r="AF43"/>
  <c r="AE46"/>
  <c r="AF46"/>
  <c r="AB46"/>
  <c r="AC46"/>
  <c r="AD46"/>
  <c r="AD47"/>
  <c r="AF47"/>
  <c r="AB47"/>
  <c r="AC47"/>
  <c r="AE47"/>
  <c r="M56"/>
  <c r="S35"/>
  <c r="T35"/>
  <c r="S36"/>
  <c r="T36"/>
  <c r="T37"/>
  <c r="S37"/>
  <c r="T38"/>
  <c r="S38"/>
  <c r="S40"/>
  <c r="T40"/>
  <c r="S41"/>
  <c r="T41"/>
  <c r="T42"/>
  <c r="S42"/>
  <c r="S43"/>
  <c r="T43"/>
  <c r="T44"/>
  <c r="S44"/>
  <c r="T46"/>
  <c r="S46"/>
  <c r="S47"/>
  <c r="T47"/>
  <c r="T48"/>
  <c r="S48"/>
  <c r="T49"/>
  <c r="S49"/>
  <c r="T50"/>
  <c r="S50"/>
  <c r="S51"/>
  <c r="T51"/>
  <c r="S52"/>
  <c r="T52"/>
  <c r="S53"/>
  <c r="U53" s="1"/>
  <c r="T54"/>
  <c r="S54"/>
  <c r="M57"/>
  <c r="S39"/>
  <c r="T39"/>
  <c r="T57" s="1"/>
  <c r="S45"/>
  <c r="T45"/>
  <c r="H56"/>
  <c r="D58"/>
  <c r="E23" i="2"/>
  <c r="F64" i="1" l="1"/>
  <c r="C11" i="2" s="1"/>
  <c r="C30" s="1"/>
  <c r="E64" i="1"/>
  <c r="K64"/>
  <c r="F23" i="2"/>
  <c r="F65" i="1"/>
  <c r="C12" i="2" s="1"/>
  <c r="C31" s="1"/>
  <c r="AM57" i="1"/>
  <c r="AM58" s="1"/>
  <c r="AY39" s="1"/>
  <c r="AY57" s="1"/>
  <c r="AN57"/>
  <c r="G58"/>
  <c r="C58"/>
  <c r="AN56"/>
  <c r="U51"/>
  <c r="U47"/>
  <c r="U40"/>
  <c r="U35"/>
  <c r="AG47"/>
  <c r="AG38"/>
  <c r="AG35"/>
  <c r="AA50"/>
  <c r="AA44"/>
  <c r="AG54"/>
  <c r="AG53"/>
  <c r="AG52"/>
  <c r="U45"/>
  <c r="U54"/>
  <c r="U52"/>
  <c r="U43"/>
  <c r="U41"/>
  <c r="U36"/>
  <c r="AA40"/>
  <c r="B58"/>
  <c r="L64"/>
  <c r="K65"/>
  <c r="L65"/>
  <c r="AB57"/>
  <c r="AG39"/>
  <c r="AG49"/>
  <c r="AK56"/>
  <c r="AJ57"/>
  <c r="E65"/>
  <c r="C10" i="2" s="1"/>
  <c r="C29" s="1"/>
  <c r="U50" i="1"/>
  <c r="U48"/>
  <c r="U46"/>
  <c r="U38"/>
  <c r="AG46"/>
  <c r="AG41"/>
  <c r="AA45"/>
  <c r="AA54"/>
  <c r="AA49"/>
  <c r="AA42"/>
  <c r="AA36"/>
  <c r="AA35"/>
  <c r="C65"/>
  <c r="C6" i="2" s="1"/>
  <c r="C25" s="1"/>
  <c r="AG51" i="1"/>
  <c r="AI57"/>
  <c r="S57"/>
  <c r="U39"/>
  <c r="AG43"/>
  <c r="V57"/>
  <c r="AA39"/>
  <c r="AA48"/>
  <c r="AA43"/>
  <c r="AA41"/>
  <c r="AA38"/>
  <c r="AG50"/>
  <c r="AG44"/>
  <c r="AG42"/>
  <c r="AG40"/>
  <c r="AH57"/>
  <c r="AK57"/>
  <c r="U49"/>
  <c r="U44"/>
  <c r="U42"/>
  <c r="U37"/>
  <c r="AG37"/>
  <c r="AG36"/>
  <c r="AA52"/>
  <c r="AA51"/>
  <c r="AA47"/>
  <c r="AA46"/>
  <c r="AA37"/>
  <c r="AG45"/>
  <c r="AG48"/>
  <c r="AL57"/>
  <c r="Q58"/>
  <c r="D4" i="2" s="1"/>
  <c r="AI56" i="1"/>
  <c r="M58"/>
  <c r="C64"/>
  <c r="AH56"/>
  <c r="AJ56"/>
  <c r="AL56"/>
  <c r="D65"/>
  <c r="F8" i="2" s="1"/>
  <c r="F27" s="1"/>
  <c r="D64" i="1"/>
  <c r="F7" i="2" s="1"/>
  <c r="F26" s="1"/>
  <c r="H58" i="1"/>
  <c r="AD56"/>
  <c r="AD58" s="1"/>
  <c r="AE56"/>
  <c r="AE58" s="1"/>
  <c r="W56"/>
  <c r="W58" s="1"/>
  <c r="AC56"/>
  <c r="AC58" s="1"/>
  <c r="X56"/>
  <c r="X58" s="1"/>
  <c r="T56"/>
  <c r="T58" s="1"/>
  <c r="AF56"/>
  <c r="AF58" s="1"/>
  <c r="V56"/>
  <c r="F11" i="2"/>
  <c r="F30" s="1"/>
  <c r="E11"/>
  <c r="E30" s="1"/>
  <c r="S56" i="1"/>
  <c r="AB56"/>
  <c r="Y56"/>
  <c r="Y58" s="1"/>
  <c r="Z56"/>
  <c r="Z58" s="1"/>
  <c r="G64" l="1"/>
  <c r="AN58"/>
  <c r="AZ50" s="1"/>
  <c r="D5" i="2"/>
  <c r="D24" s="1"/>
  <c r="AH58" i="1"/>
  <c r="AT49" s="1"/>
  <c r="C5" i="2"/>
  <c r="C24" s="1"/>
  <c r="I65" i="1"/>
  <c r="D11" i="2"/>
  <c r="D30" s="1"/>
  <c r="AZ48" i="1"/>
  <c r="AZ54"/>
  <c r="AZ39"/>
  <c r="AZ57" s="1"/>
  <c r="AZ47"/>
  <c r="AZ41"/>
  <c r="AZ37"/>
  <c r="AZ38"/>
  <c r="E12" i="2"/>
  <c r="E31" s="1"/>
  <c r="AZ35" i="1"/>
  <c r="AZ42"/>
  <c r="AZ52"/>
  <c r="AZ45"/>
  <c r="F12" i="2"/>
  <c r="F31" s="1"/>
  <c r="AZ36" i="1"/>
  <c r="AZ46"/>
  <c r="AZ49"/>
  <c r="AZ53"/>
  <c r="AZ44"/>
  <c r="AZ40"/>
  <c r="AZ51"/>
  <c r="AZ43"/>
  <c r="AY49"/>
  <c r="AY40"/>
  <c r="AY36"/>
  <c r="AY42"/>
  <c r="AY54"/>
  <c r="AY44"/>
  <c r="AY38"/>
  <c r="AY48"/>
  <c r="AY43"/>
  <c r="AY37"/>
  <c r="AY50"/>
  <c r="AY46"/>
  <c r="AY45"/>
  <c r="AY51"/>
  <c r="AY47"/>
  <c r="AY35"/>
  <c r="AY52"/>
  <c r="AY53"/>
  <c r="AY41"/>
  <c r="F10" i="2"/>
  <c r="F29" s="1"/>
  <c r="H65" i="1"/>
  <c r="E10" i="2"/>
  <c r="E29" s="1"/>
  <c r="AI58" i="1"/>
  <c r="AU37" s="1"/>
  <c r="AT46"/>
  <c r="C8" i="2"/>
  <c r="C27" s="1"/>
  <c r="D13"/>
  <c r="D32" s="1"/>
  <c r="AT51" i="1"/>
  <c r="D23" i="2"/>
  <c r="D6"/>
  <c r="D25" s="1"/>
  <c r="AJ58" i="1"/>
  <c r="AV48" s="1"/>
  <c r="AK58"/>
  <c r="AW51" s="1"/>
  <c r="U56"/>
  <c r="U57"/>
  <c r="F6" i="2"/>
  <c r="F25" s="1"/>
  <c r="E5"/>
  <c r="E24" s="1"/>
  <c r="AA56" i="1"/>
  <c r="AG57"/>
  <c r="AT42"/>
  <c r="AT50"/>
  <c r="AA57"/>
  <c r="AG56"/>
  <c r="D10" i="2"/>
  <c r="D29" s="1"/>
  <c r="D12"/>
  <c r="D31" s="1"/>
  <c r="E6"/>
  <c r="E25" s="1"/>
  <c r="G65" i="1"/>
  <c r="D14" i="2" s="1"/>
  <c r="D33" s="1"/>
  <c r="D9"/>
  <c r="D28" s="1"/>
  <c r="E8"/>
  <c r="E27" s="1"/>
  <c r="D8"/>
  <c r="D27" s="1"/>
  <c r="F5"/>
  <c r="F24" s="1"/>
  <c r="AL58" i="1"/>
  <c r="D7" i="2"/>
  <c r="D26" s="1"/>
  <c r="C7"/>
  <c r="C26" s="1"/>
  <c r="E7"/>
  <c r="E26" s="1"/>
  <c r="AB58" i="1"/>
  <c r="J64"/>
  <c r="V58"/>
  <c r="I64"/>
  <c r="D17" i="2" s="1"/>
  <c r="D36" s="1"/>
  <c r="S58" i="1"/>
  <c r="H64"/>
  <c r="J65"/>
  <c r="C9" i="2"/>
  <c r="C28" s="1"/>
  <c r="E9"/>
  <c r="E28" s="1"/>
  <c r="F9"/>
  <c r="F28" s="1"/>
  <c r="AT38" i="1" l="1"/>
  <c r="AT36"/>
  <c r="AT54"/>
  <c r="AT40"/>
  <c r="AT41"/>
  <c r="AT43"/>
  <c r="AT37"/>
  <c r="AW45"/>
  <c r="AT52"/>
  <c r="AT39"/>
  <c r="AT57" s="1"/>
  <c r="AT44"/>
  <c r="E18" i="2"/>
  <c r="E37" s="1"/>
  <c r="C18"/>
  <c r="C37" s="1"/>
  <c r="F18"/>
  <c r="F37" s="1"/>
  <c r="AT53" i="1"/>
  <c r="AV49"/>
  <c r="AT47"/>
  <c r="AT45"/>
  <c r="C13" i="2"/>
  <c r="C32" s="1"/>
  <c r="E13"/>
  <c r="E32" s="1"/>
  <c r="F13"/>
  <c r="F32" s="1"/>
  <c r="C17"/>
  <c r="C36" s="1"/>
  <c r="E17"/>
  <c r="E36" s="1"/>
  <c r="F17"/>
  <c r="F36" s="1"/>
  <c r="AT35" i="1"/>
  <c r="AT48"/>
  <c r="D18" i="2"/>
  <c r="D37" s="1"/>
  <c r="C14"/>
  <c r="C33" s="1"/>
  <c r="E14"/>
  <c r="E33" s="1"/>
  <c r="F14"/>
  <c r="F33" s="1"/>
  <c r="AW35" i="1"/>
  <c r="AW50"/>
  <c r="AW44"/>
  <c r="AW40"/>
  <c r="AW49"/>
  <c r="AZ56"/>
  <c r="AW47"/>
  <c r="AZ58"/>
  <c r="AW54"/>
  <c r="AW43"/>
  <c r="AY56"/>
  <c r="AY58"/>
  <c r="AU38"/>
  <c r="AU40"/>
  <c r="AW46"/>
  <c r="AW41"/>
  <c r="AW38"/>
  <c r="AU45"/>
  <c r="AU51"/>
  <c r="AU46"/>
  <c r="AU48"/>
  <c r="AU50"/>
  <c r="AU52"/>
  <c r="AU47"/>
  <c r="AU41"/>
  <c r="AU39"/>
  <c r="AU57" s="1"/>
  <c r="AU54"/>
  <c r="AW52"/>
  <c r="AW36"/>
  <c r="AW53"/>
  <c r="AV36"/>
  <c r="AU49"/>
  <c r="AU43"/>
  <c r="AU36"/>
  <c r="AW39"/>
  <c r="AW57" s="1"/>
  <c r="AW37"/>
  <c r="AW48"/>
  <c r="AW42"/>
  <c r="AV54"/>
  <c r="AV43"/>
  <c r="AU44"/>
  <c r="AU42"/>
  <c r="AU53"/>
  <c r="AU35"/>
  <c r="AV44"/>
  <c r="AV40"/>
  <c r="AV37"/>
  <c r="AV46"/>
  <c r="AV38"/>
  <c r="AV39"/>
  <c r="AV57" s="1"/>
  <c r="AV45"/>
  <c r="AV50"/>
  <c r="AV47"/>
  <c r="AV41"/>
  <c r="AV53"/>
  <c r="AG58"/>
  <c r="AS53" s="1"/>
  <c r="AV35"/>
  <c r="AV52"/>
  <c r="AV42"/>
  <c r="AV51"/>
  <c r="AX44"/>
  <c r="AX42"/>
  <c r="AX43"/>
  <c r="AX41"/>
  <c r="AX39"/>
  <c r="AX57" s="1"/>
  <c r="AX48"/>
  <c r="AX45"/>
  <c r="AX37"/>
  <c r="AX49"/>
  <c r="AX36"/>
  <c r="AX53"/>
  <c r="AX52"/>
  <c r="AX38"/>
  <c r="AX51"/>
  <c r="AX50"/>
  <c r="AX54"/>
  <c r="AX40"/>
  <c r="AX47"/>
  <c r="AX35"/>
  <c r="AX46"/>
  <c r="U58"/>
  <c r="AA58"/>
  <c r="AT58" l="1"/>
  <c r="AT56"/>
  <c r="AS52"/>
  <c r="AS51"/>
  <c r="AS44"/>
  <c r="AS38"/>
  <c r="AS39"/>
  <c r="AS57" s="1"/>
  <c r="AS46"/>
  <c r="AW56"/>
  <c r="AU56"/>
  <c r="AW58"/>
  <c r="AU58"/>
  <c r="AV58"/>
  <c r="AS41"/>
  <c r="AS54"/>
  <c r="AS47"/>
  <c r="AS42"/>
  <c r="AS48"/>
  <c r="AS35"/>
  <c r="AV56"/>
  <c r="AS37"/>
  <c r="AS45"/>
  <c r="AS50"/>
  <c r="AS36"/>
  <c r="AS40"/>
  <c r="AS49"/>
  <c r="AS43"/>
  <c r="AR50"/>
  <c r="AR53"/>
  <c r="AR44"/>
  <c r="AR40"/>
  <c r="AR49"/>
  <c r="AR51"/>
  <c r="AR36"/>
  <c r="AR54"/>
  <c r="AR37"/>
  <c r="AR42"/>
  <c r="AR46"/>
  <c r="AR47"/>
  <c r="AR41"/>
  <c r="AR43"/>
  <c r="AR39"/>
  <c r="AR57" s="1"/>
  <c r="AR52"/>
  <c r="AR38"/>
  <c r="AR45"/>
  <c r="AR35"/>
  <c r="AR48"/>
  <c r="AQ51"/>
  <c r="AQ53"/>
  <c r="AQ35"/>
  <c r="AQ54"/>
  <c r="BB54" s="1"/>
  <c r="AQ36"/>
  <c r="AQ45"/>
  <c r="AQ41"/>
  <c r="AQ47"/>
  <c r="AQ52"/>
  <c r="AQ40"/>
  <c r="AQ43"/>
  <c r="AQ49"/>
  <c r="AQ37"/>
  <c r="AQ39"/>
  <c r="AQ48"/>
  <c r="AQ50"/>
  <c r="AQ38"/>
  <c r="AQ44"/>
  <c r="AQ42"/>
  <c r="AQ46"/>
  <c r="AX58"/>
  <c r="AX56"/>
  <c r="BB41" l="1"/>
  <c r="BB42"/>
  <c r="BB53"/>
  <c r="BB38"/>
  <c r="BB46"/>
  <c r="BB50"/>
  <c r="BB49"/>
  <c r="BB47"/>
  <c r="BB48"/>
  <c r="BB43"/>
  <c r="BB35"/>
  <c r="BB44"/>
  <c r="BB39"/>
  <c r="BB40"/>
  <c r="BB45"/>
  <c r="BB37"/>
  <c r="BB52"/>
  <c r="BB36"/>
  <c r="BB51"/>
  <c r="AS58"/>
  <c r="AS56"/>
  <c r="AQ56"/>
  <c r="AQ58"/>
  <c r="AQ57"/>
  <c r="AR56"/>
  <c r="AR58"/>
  <c r="BB58" l="1"/>
  <c r="BC42" s="1"/>
  <c r="BC43" l="1"/>
  <c r="BC53"/>
  <c r="BC35"/>
  <c r="BC37"/>
  <c r="BC39"/>
  <c r="BC57" s="1"/>
  <c r="M65" s="1"/>
  <c r="BC45"/>
  <c r="BC38"/>
  <c r="BC49"/>
  <c r="BC48"/>
  <c r="BC47"/>
  <c r="BC40"/>
  <c r="BC46"/>
  <c r="BC54"/>
  <c r="BC41"/>
  <c r="BC44"/>
  <c r="BC50"/>
  <c r="BC36"/>
  <c r="BC51"/>
  <c r="BC52"/>
  <c r="C16" i="2" l="1"/>
  <c r="C35" s="1"/>
  <c r="E16"/>
  <c r="E35" s="1"/>
  <c r="F16"/>
  <c r="F35" s="1"/>
  <c r="D16"/>
  <c r="D35" s="1"/>
  <c r="BC58" i="1"/>
  <c r="BC56"/>
  <c r="M64" s="1"/>
  <c r="C15" i="2" l="1"/>
  <c r="C34" s="1"/>
  <c r="E15"/>
  <c r="E34" s="1"/>
  <c r="F15"/>
  <c r="F34" s="1"/>
  <c r="D15"/>
  <c r="D34" s="1"/>
</calcChain>
</file>

<file path=xl/sharedStrings.xml><?xml version="1.0" encoding="utf-8"?>
<sst xmlns="http://schemas.openxmlformats.org/spreadsheetml/2006/main" count="155" uniqueCount="65">
  <si>
    <t>AS</t>
  </si>
  <si>
    <t>AU</t>
  </si>
  <si>
    <t>CK</t>
  </si>
  <si>
    <t>FJ</t>
  </si>
  <si>
    <t>HS</t>
  </si>
  <si>
    <t>JV</t>
  </si>
  <si>
    <t>KI</t>
  </si>
  <si>
    <t>MA</t>
  </si>
  <si>
    <t>NC</t>
  </si>
  <si>
    <t>NU</t>
  </si>
  <si>
    <t>NZ</t>
  </si>
  <si>
    <t>PF</t>
  </si>
  <si>
    <t>PG</t>
  </si>
  <si>
    <t>SB</t>
  </si>
  <si>
    <t>TK</t>
  </si>
  <si>
    <t>TO</t>
  </si>
  <si>
    <t>TV</t>
  </si>
  <si>
    <t>VU</t>
  </si>
  <si>
    <t>WF</t>
  </si>
  <si>
    <t>WS</t>
  </si>
  <si>
    <t>LL</t>
  </si>
  <si>
    <t>TR</t>
  </si>
  <si>
    <t>LL + TR</t>
  </si>
  <si>
    <t>TOT</t>
  </si>
  <si>
    <t>EEZ</t>
  </si>
  <si>
    <t>2001-2005</t>
  </si>
  <si>
    <t>2011-2015</t>
  </si>
  <si>
    <t>2006-2010</t>
  </si>
  <si>
    <t>TAC level</t>
  </si>
  <si>
    <t>MSY</t>
  </si>
  <si>
    <t>2015 catches</t>
  </si>
  <si>
    <t>45%SBF=0</t>
  </si>
  <si>
    <t>42%SBF=0</t>
  </si>
  <si>
    <t>Catch level</t>
  </si>
  <si>
    <t>HS catch</t>
  </si>
  <si>
    <t>EEZ catch</t>
  </si>
  <si>
    <t>Rounded to nearest 100</t>
  </si>
  <si>
    <t>Avg period</t>
  </si>
  <si>
    <t>5 yr avg</t>
  </si>
  <si>
    <t>All years</t>
  </si>
  <si>
    <t>Average  (Best 2 of last 5 years)</t>
  </si>
  <si>
    <t>Average (Best 5 of last 10 years)</t>
  </si>
  <si>
    <t>Best 5 of 15</t>
  </si>
  <si>
    <t>Best</t>
  </si>
  <si>
    <t>Norm Best</t>
  </si>
  <si>
    <t xml:space="preserve">Best </t>
  </si>
  <si>
    <t>2nd best</t>
  </si>
  <si>
    <t>3rd best</t>
  </si>
  <si>
    <t>Last 5 years</t>
  </si>
  <si>
    <t>Last 10 years</t>
  </si>
  <si>
    <t>4th best</t>
  </si>
  <si>
    <t>5th best</t>
  </si>
  <si>
    <t>Last 15 years</t>
  </si>
  <si>
    <t>Averaging periods</t>
  </si>
  <si>
    <t>Tot</t>
  </si>
  <si>
    <t>2best_last5</t>
  </si>
  <si>
    <t>5best_last10</t>
  </si>
  <si>
    <t>5best_last15</t>
  </si>
  <si>
    <t>Norm_best</t>
  </si>
  <si>
    <t>2005 Catch (CMM 2015-02)</t>
  </si>
  <si>
    <t>2000-04 Average Catch  (CMM 2015-02)</t>
  </si>
  <si>
    <t>Avg</t>
  </si>
  <si>
    <t>Propns table</t>
  </si>
  <si>
    <t>Best norm</t>
  </si>
  <si>
    <t>Best 5 of 10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</si>
</sst>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0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Fill="1"/>
    <xf numFmtId="0" fontId="0" fillId="0" borderId="18" xfId="0" applyFill="1" applyBorder="1"/>
    <xf numFmtId="0" fontId="0" fillId="0" borderId="19" xfId="0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0" fontId="0" fillId="0" borderId="15" xfId="0" applyBorder="1"/>
    <xf numFmtId="0" fontId="0" fillId="0" borderId="0" xfId="0"/>
    <xf numFmtId="2" fontId="0" fillId="0" borderId="0" xfId="0" applyNumberFormat="1"/>
    <xf numFmtId="2" fontId="0" fillId="33" borderId="11" xfId="0" applyNumberFormat="1" applyFill="1" applyBorder="1" applyAlignment="1">
      <alignment horizontal="center"/>
    </xf>
    <xf numFmtId="2" fontId="0" fillId="34" borderId="11" xfId="0" applyNumberFormat="1" applyFill="1" applyBorder="1" applyAlignment="1">
      <alignment horizontal="center"/>
    </xf>
    <xf numFmtId="2" fontId="0" fillId="35" borderId="11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0" xfId="0"/>
    <xf numFmtId="2" fontId="0" fillId="0" borderId="13" xfId="0" applyNumberFormat="1" applyFill="1" applyBorder="1" applyAlignment="1">
      <alignment horizontal="center"/>
    </xf>
    <xf numFmtId="2" fontId="0" fillId="33" borderId="14" xfId="0" applyNumberFormat="1" applyFill="1" applyBorder="1" applyAlignment="1">
      <alignment horizontal="center"/>
    </xf>
    <xf numFmtId="2" fontId="0" fillId="34" borderId="14" xfId="0" applyNumberFormat="1" applyFill="1" applyBorder="1" applyAlignment="1">
      <alignment horizontal="center"/>
    </xf>
    <xf numFmtId="2" fontId="0" fillId="35" borderId="14" xfId="0" applyNumberFormat="1" applyFill="1" applyBorder="1" applyAlignment="1">
      <alignment horizontal="center"/>
    </xf>
    <xf numFmtId="2" fontId="0" fillId="0" borderId="11" xfId="0" applyNumberFormat="1" applyBorder="1"/>
    <xf numFmtId="2" fontId="0" fillId="0" borderId="14" xfId="0" applyNumberFormat="1" applyBorder="1"/>
    <xf numFmtId="2" fontId="0" fillId="0" borderId="12" xfId="0" applyNumberFormat="1" applyFill="1" applyBorder="1"/>
    <xf numFmtId="2" fontId="0" fillId="0" borderId="15" xfId="0" applyNumberFormat="1" applyFill="1" applyBorder="1"/>
    <xf numFmtId="0" fontId="16" fillId="33" borderId="12" xfId="0" applyFont="1" applyFill="1" applyBorder="1" applyAlignment="1">
      <alignment horizontal="center" wrapText="1"/>
    </xf>
    <xf numFmtId="0" fontId="16" fillId="34" borderId="18" xfId="0" applyFont="1" applyFill="1" applyBorder="1" applyAlignment="1">
      <alignment horizontal="center" wrapText="1"/>
    </xf>
    <xf numFmtId="0" fontId="16" fillId="35" borderId="18" xfId="0" applyFont="1" applyFill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8" xfId="0" applyFont="1" applyFill="1" applyBorder="1" applyAlignment="1">
      <alignment horizontal="center" wrapText="1"/>
    </xf>
    <xf numFmtId="0" fontId="0" fillId="0" borderId="0" xfId="0" applyBorder="1"/>
    <xf numFmtId="0" fontId="0" fillId="0" borderId="17" xfId="0" applyBorder="1"/>
    <xf numFmtId="0" fontId="16" fillId="33" borderId="10" xfId="0" applyFont="1" applyFill="1" applyBorder="1" applyAlignment="1">
      <alignment wrapText="1"/>
    </xf>
    <xf numFmtId="0" fontId="16" fillId="33" borderId="11" xfId="0" applyFont="1" applyFill="1" applyBorder="1" applyAlignment="1">
      <alignment wrapText="1"/>
    </xf>
    <xf numFmtId="0" fontId="16" fillId="34" borderId="11" xfId="0" applyFont="1" applyFill="1" applyBorder="1" applyAlignment="1">
      <alignment wrapText="1"/>
    </xf>
    <xf numFmtId="0" fontId="16" fillId="35" borderId="11" xfId="0" applyFont="1" applyFill="1" applyBorder="1" applyAlignment="1">
      <alignment wrapText="1"/>
    </xf>
    <xf numFmtId="0" fontId="0" fillId="0" borderId="11" xfId="0" applyFill="1" applyBorder="1" applyAlignment="1">
      <alignment horizontal="center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33" borderId="16" xfId="0" applyFill="1" applyBorder="1"/>
    <xf numFmtId="0" fontId="0" fillId="33" borderId="0" xfId="0" applyFill="1" applyBorder="1"/>
    <xf numFmtId="0" fontId="0" fillId="34" borderId="0" xfId="0" applyFill="1" applyBorder="1"/>
    <xf numFmtId="0" fontId="0" fillId="35" borderId="0" xfId="0" applyFill="1" applyBorder="1"/>
    <xf numFmtId="0" fontId="0" fillId="33" borderId="13" xfId="0" applyFill="1" applyBorder="1"/>
    <xf numFmtId="0" fontId="0" fillId="33" borderId="14" xfId="0" applyFill="1" applyBorder="1"/>
    <xf numFmtId="0" fontId="0" fillId="34" borderId="14" xfId="0" applyFill="1" applyBorder="1"/>
    <xf numFmtId="0" fontId="0" fillId="35" borderId="14" xfId="0" applyFill="1" applyBorder="1"/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0" xfId="0" applyFont="1"/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wrapText="1"/>
    </xf>
    <xf numFmtId="1" fontId="0" fillId="0" borderId="0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0" fontId="16" fillId="0" borderId="20" xfId="0" applyFont="1" applyBorder="1"/>
    <xf numFmtId="0" fontId="16" fillId="0" borderId="21" xfId="0" applyFont="1" applyBorder="1"/>
    <xf numFmtId="0" fontId="0" fillId="0" borderId="22" xfId="0" applyBorder="1"/>
    <xf numFmtId="0" fontId="0" fillId="0" borderId="20" xfId="0" applyBorder="1"/>
    <xf numFmtId="0" fontId="0" fillId="0" borderId="21" xfId="0" applyBorder="1"/>
    <xf numFmtId="0" fontId="0" fillId="0" borderId="10" xfId="0" applyFill="1" applyBorder="1" applyAlignment="1">
      <alignment horizontal="center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68"/>
  <sheetViews>
    <sheetView topLeftCell="A46" workbookViewId="0">
      <selection activeCell="V37" sqref="V37"/>
    </sheetView>
  </sheetViews>
  <sheetFormatPr defaultRowHeight="15"/>
  <cols>
    <col min="3" max="5" width="9.7109375" bestFit="1" customWidth="1"/>
    <col min="6" max="6" width="6" bestFit="1" customWidth="1"/>
    <col min="21" max="21" width="9.140625" style="28"/>
    <col min="27" max="27" width="9.140625" style="28"/>
    <col min="39" max="41" width="9.140625" style="34"/>
    <col min="43" max="43" width="11.42578125" customWidth="1"/>
    <col min="51" max="52" width="9.140625" style="34"/>
    <col min="55" max="55" width="13.140625" customWidth="1"/>
  </cols>
  <sheetData>
    <row r="1" spans="1:18">
      <c r="A1" t="s">
        <v>20</v>
      </c>
    </row>
    <row r="2" spans="1:18" ht="15.75" thickBot="1">
      <c r="B2" s="86">
        <v>2000</v>
      </c>
      <c r="C2" s="86">
        <v>2001</v>
      </c>
      <c r="D2" s="86">
        <v>2002</v>
      </c>
      <c r="E2" s="86">
        <v>2003</v>
      </c>
      <c r="F2" s="86">
        <v>2004</v>
      </c>
      <c r="G2" s="86">
        <v>2005</v>
      </c>
      <c r="H2" s="86">
        <v>2006</v>
      </c>
      <c r="I2" s="86">
        <v>2007</v>
      </c>
      <c r="J2" s="86">
        <v>2008</v>
      </c>
      <c r="K2" s="86">
        <v>2009</v>
      </c>
      <c r="L2" s="86">
        <v>2010</v>
      </c>
      <c r="M2" s="86">
        <v>2011</v>
      </c>
      <c r="N2" s="86">
        <v>2012</v>
      </c>
      <c r="O2" s="86">
        <v>2013</v>
      </c>
      <c r="P2" s="86">
        <v>2014</v>
      </c>
      <c r="Q2" s="86">
        <v>2015</v>
      </c>
      <c r="R2" s="86">
        <v>2016</v>
      </c>
    </row>
    <row r="3" spans="1:18" ht="15.75" thickTop="1">
      <c r="A3" t="s">
        <v>0</v>
      </c>
      <c r="B3" s="34">
        <v>626</v>
      </c>
      <c r="C3" s="34">
        <v>3217</v>
      </c>
      <c r="D3" s="34">
        <v>5334</v>
      </c>
      <c r="E3" s="34">
        <v>3204</v>
      </c>
      <c r="F3" s="34">
        <v>2019</v>
      </c>
      <c r="G3" s="34">
        <v>2880</v>
      </c>
      <c r="H3" s="34">
        <v>4078</v>
      </c>
      <c r="I3" s="34">
        <v>4667</v>
      </c>
      <c r="J3" s="34">
        <v>2963</v>
      </c>
      <c r="K3" s="34">
        <v>3299</v>
      </c>
      <c r="L3" s="34">
        <v>3065</v>
      </c>
      <c r="M3" s="34">
        <v>2053</v>
      </c>
      <c r="N3" s="34">
        <v>2691</v>
      </c>
      <c r="O3" s="34">
        <v>1882</v>
      </c>
      <c r="P3" s="34">
        <v>1376</v>
      </c>
      <c r="Q3" s="34">
        <v>1601</v>
      </c>
      <c r="R3" s="34">
        <v>1593</v>
      </c>
    </row>
    <row r="4" spans="1:18">
      <c r="A4" t="s">
        <v>1</v>
      </c>
      <c r="B4" s="34">
        <v>359</v>
      </c>
      <c r="C4" s="34">
        <v>554</v>
      </c>
      <c r="D4" s="34">
        <v>505</v>
      </c>
      <c r="E4" s="34">
        <v>391</v>
      </c>
      <c r="F4" s="34">
        <v>587</v>
      </c>
      <c r="G4" s="34">
        <v>619</v>
      </c>
      <c r="H4" s="34">
        <v>2526</v>
      </c>
      <c r="I4" s="34">
        <v>1867</v>
      </c>
      <c r="J4" s="34">
        <v>1256</v>
      </c>
      <c r="K4" s="34">
        <v>1471</v>
      </c>
      <c r="L4" s="34">
        <v>706</v>
      </c>
      <c r="M4" s="34">
        <v>627</v>
      </c>
      <c r="N4" s="34">
        <v>529</v>
      </c>
      <c r="O4" s="34">
        <v>592</v>
      </c>
      <c r="P4" s="34">
        <v>515</v>
      </c>
      <c r="Q4" s="34">
        <v>742</v>
      </c>
      <c r="R4" s="34">
        <v>837</v>
      </c>
    </row>
    <row r="5" spans="1:18">
      <c r="A5" t="s">
        <v>2</v>
      </c>
      <c r="B5" s="34">
        <v>0</v>
      </c>
      <c r="C5" s="34">
        <v>9</v>
      </c>
      <c r="D5" s="34">
        <v>1136</v>
      </c>
      <c r="E5" s="34">
        <v>1874</v>
      </c>
      <c r="F5" s="34">
        <v>2172</v>
      </c>
      <c r="G5" s="34">
        <v>2292</v>
      </c>
      <c r="H5" s="34">
        <v>1993</v>
      </c>
      <c r="I5" s="34">
        <v>2999</v>
      </c>
      <c r="J5" s="34">
        <v>2351</v>
      </c>
      <c r="K5" s="34">
        <v>4528</v>
      </c>
      <c r="L5" s="34">
        <v>4611</v>
      </c>
      <c r="M5" s="34">
        <v>5311</v>
      </c>
      <c r="N5" s="34">
        <v>10235</v>
      </c>
      <c r="O5" s="34">
        <v>6174</v>
      </c>
      <c r="P5" s="34">
        <v>4581</v>
      </c>
      <c r="Q5" s="34">
        <v>3525</v>
      </c>
      <c r="R5" s="34">
        <v>5364</v>
      </c>
    </row>
    <row r="6" spans="1:18">
      <c r="A6" t="s">
        <v>3</v>
      </c>
      <c r="B6" s="34">
        <v>4503</v>
      </c>
      <c r="C6" s="34">
        <v>7294</v>
      </c>
      <c r="D6" s="34">
        <v>6284</v>
      </c>
      <c r="E6" s="34">
        <v>4053</v>
      </c>
      <c r="F6" s="34">
        <v>6066</v>
      </c>
      <c r="G6" s="34">
        <v>5598</v>
      </c>
      <c r="H6" s="34">
        <v>5473</v>
      </c>
      <c r="I6" s="34">
        <v>3998</v>
      </c>
      <c r="J6" s="34">
        <v>4520</v>
      </c>
      <c r="K6" s="34">
        <v>5609</v>
      </c>
      <c r="L6" s="34">
        <v>5744</v>
      </c>
      <c r="M6" s="34">
        <v>4159</v>
      </c>
      <c r="N6" s="34">
        <v>4275</v>
      </c>
      <c r="O6" s="34">
        <v>3956</v>
      </c>
      <c r="P6" s="34">
        <v>3927</v>
      </c>
      <c r="Q6" s="34">
        <v>5998</v>
      </c>
      <c r="R6" s="34">
        <v>4935</v>
      </c>
    </row>
    <row r="7" spans="1:18">
      <c r="A7" t="s">
        <v>4</v>
      </c>
      <c r="B7" s="34">
        <v>12824</v>
      </c>
      <c r="C7" s="34">
        <v>22174</v>
      </c>
      <c r="D7" s="34">
        <v>28041</v>
      </c>
      <c r="E7" s="34">
        <v>25656</v>
      </c>
      <c r="F7" s="34">
        <v>23825</v>
      </c>
      <c r="G7" s="34">
        <v>23313</v>
      </c>
      <c r="H7" s="34">
        <v>19163</v>
      </c>
      <c r="I7" s="34">
        <v>16818</v>
      </c>
      <c r="J7" s="34">
        <v>23664</v>
      </c>
      <c r="K7" s="34">
        <v>30717</v>
      </c>
      <c r="L7" s="34">
        <v>37006</v>
      </c>
      <c r="M7" s="34">
        <v>23267</v>
      </c>
      <c r="N7" s="34">
        <v>29686</v>
      </c>
      <c r="O7" s="34">
        <v>28629</v>
      </c>
      <c r="P7" s="34">
        <v>20184</v>
      </c>
      <c r="Q7" s="34">
        <v>20596</v>
      </c>
      <c r="R7" s="34">
        <v>15454</v>
      </c>
    </row>
    <row r="8" spans="1:18">
      <c r="A8" t="s">
        <v>5</v>
      </c>
      <c r="B8" s="34">
        <v>0</v>
      </c>
      <c r="C8" s="34">
        <v>0</v>
      </c>
      <c r="D8" s="34">
        <v>0</v>
      </c>
      <c r="E8" s="34">
        <v>53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</row>
    <row r="9" spans="1:18">
      <c r="A9" t="s">
        <v>6</v>
      </c>
      <c r="B9" s="34">
        <v>269</v>
      </c>
      <c r="C9" s="34">
        <v>727</v>
      </c>
      <c r="D9" s="34">
        <v>758</v>
      </c>
      <c r="E9" s="34">
        <v>673</v>
      </c>
      <c r="F9" s="34">
        <v>832</v>
      </c>
      <c r="G9" s="34">
        <v>239</v>
      </c>
      <c r="H9" s="34">
        <v>299</v>
      </c>
      <c r="I9" s="34">
        <v>675</v>
      </c>
      <c r="J9" s="34">
        <v>360</v>
      </c>
      <c r="K9" s="34">
        <v>1125</v>
      </c>
      <c r="L9" s="34">
        <v>1270</v>
      </c>
      <c r="M9" s="34">
        <v>598</v>
      </c>
      <c r="N9" s="34">
        <v>1240</v>
      </c>
      <c r="O9" s="34">
        <v>841</v>
      </c>
      <c r="P9" s="34">
        <v>1253</v>
      </c>
      <c r="Q9" s="34">
        <v>2529</v>
      </c>
      <c r="R9" s="34">
        <v>2691</v>
      </c>
    </row>
    <row r="10" spans="1:18">
      <c r="A10" t="s">
        <v>7</v>
      </c>
      <c r="B10" s="34">
        <v>4</v>
      </c>
      <c r="C10" s="34">
        <v>4</v>
      </c>
      <c r="D10" s="34">
        <v>1</v>
      </c>
      <c r="E10" s="34">
        <v>19</v>
      </c>
      <c r="F10" s="34">
        <v>12</v>
      </c>
      <c r="G10" s="34">
        <v>11</v>
      </c>
      <c r="H10" s="34">
        <v>4</v>
      </c>
      <c r="I10" s="34">
        <v>6</v>
      </c>
      <c r="J10" s="34">
        <v>2</v>
      </c>
      <c r="K10" s="34">
        <v>24</v>
      </c>
      <c r="L10" s="34">
        <v>15</v>
      </c>
      <c r="M10" s="34">
        <v>7</v>
      </c>
      <c r="N10" s="34">
        <v>10</v>
      </c>
      <c r="O10" s="34">
        <v>0</v>
      </c>
      <c r="P10" s="34">
        <v>0</v>
      </c>
      <c r="Q10" s="34">
        <v>2</v>
      </c>
      <c r="R10" s="34">
        <v>1</v>
      </c>
    </row>
    <row r="11" spans="1:18">
      <c r="A11" t="s">
        <v>8</v>
      </c>
      <c r="B11" s="34">
        <v>885</v>
      </c>
      <c r="C11" s="34">
        <v>1015</v>
      </c>
      <c r="D11" s="34">
        <v>1160</v>
      </c>
      <c r="E11" s="34">
        <v>1087</v>
      </c>
      <c r="F11" s="34">
        <v>1367</v>
      </c>
      <c r="G11" s="34">
        <v>1579</v>
      </c>
      <c r="H11" s="34">
        <v>1348</v>
      </c>
      <c r="I11" s="34">
        <v>1312</v>
      </c>
      <c r="J11" s="34">
        <v>1484</v>
      </c>
      <c r="K11" s="34">
        <v>1611</v>
      </c>
      <c r="L11" s="34">
        <v>1923</v>
      </c>
      <c r="M11" s="34">
        <v>1732</v>
      </c>
      <c r="N11" s="34">
        <v>1700</v>
      </c>
      <c r="O11" s="34">
        <v>1712</v>
      </c>
      <c r="P11" s="34">
        <v>1624</v>
      </c>
      <c r="Q11" s="34">
        <v>1569</v>
      </c>
      <c r="R11" s="34">
        <v>1815</v>
      </c>
    </row>
    <row r="12" spans="1:18">
      <c r="A12" t="s">
        <v>9</v>
      </c>
      <c r="B12" s="34">
        <v>0</v>
      </c>
      <c r="C12" s="34">
        <v>0</v>
      </c>
      <c r="D12" s="34">
        <v>34</v>
      </c>
      <c r="E12" s="34">
        <v>0</v>
      </c>
      <c r="F12" s="34">
        <v>0</v>
      </c>
      <c r="G12" s="34">
        <v>55</v>
      </c>
      <c r="H12" s="34">
        <v>258</v>
      </c>
      <c r="I12" s="34">
        <v>216</v>
      </c>
      <c r="J12" s="34">
        <v>337</v>
      </c>
      <c r="K12" s="34">
        <v>241</v>
      </c>
      <c r="L12" s="34">
        <v>196</v>
      </c>
      <c r="M12" s="34">
        <v>0</v>
      </c>
      <c r="N12" s="34">
        <v>0</v>
      </c>
      <c r="O12" s="34">
        <v>362</v>
      </c>
      <c r="P12" s="34">
        <v>208</v>
      </c>
      <c r="Q12" s="34">
        <v>206</v>
      </c>
      <c r="R12" s="34">
        <v>92</v>
      </c>
    </row>
    <row r="13" spans="1:18">
      <c r="A13" t="s">
        <v>10</v>
      </c>
      <c r="B13" s="34">
        <v>1334</v>
      </c>
      <c r="C13" s="34">
        <v>2593</v>
      </c>
      <c r="D13" s="34">
        <v>2522</v>
      </c>
      <c r="E13" s="34">
        <v>2936</v>
      </c>
      <c r="F13" s="34">
        <v>1246</v>
      </c>
      <c r="G13" s="34">
        <v>602</v>
      </c>
      <c r="H13" s="34">
        <v>496</v>
      </c>
      <c r="I13" s="34">
        <v>277</v>
      </c>
      <c r="J13" s="34">
        <v>382</v>
      </c>
      <c r="K13" s="34">
        <v>422</v>
      </c>
      <c r="L13" s="34">
        <v>460</v>
      </c>
      <c r="M13" s="34">
        <v>418</v>
      </c>
      <c r="N13" s="34">
        <v>266</v>
      </c>
      <c r="O13" s="34">
        <v>302</v>
      </c>
      <c r="P13" s="34">
        <v>311</v>
      </c>
      <c r="Q13" s="34">
        <v>223</v>
      </c>
      <c r="R13" s="34">
        <v>233</v>
      </c>
    </row>
    <row r="14" spans="1:18">
      <c r="A14" t="s">
        <v>11</v>
      </c>
      <c r="B14" s="34">
        <v>3463</v>
      </c>
      <c r="C14" s="34">
        <v>4261</v>
      </c>
      <c r="D14" s="34">
        <v>4555</v>
      </c>
      <c r="E14" s="34">
        <v>3813</v>
      </c>
      <c r="F14" s="34">
        <v>2211</v>
      </c>
      <c r="G14" s="34">
        <v>2259</v>
      </c>
      <c r="H14" s="34">
        <v>2846</v>
      </c>
      <c r="I14" s="34">
        <v>3924</v>
      </c>
      <c r="J14" s="34">
        <v>3060</v>
      </c>
      <c r="K14" s="34">
        <v>3560</v>
      </c>
      <c r="L14" s="34">
        <v>3482</v>
      </c>
      <c r="M14" s="34">
        <v>3223</v>
      </c>
      <c r="N14" s="34">
        <v>3591</v>
      </c>
      <c r="O14" s="34">
        <v>3495</v>
      </c>
      <c r="P14" s="34">
        <v>3743</v>
      </c>
      <c r="Q14" s="34">
        <v>3392</v>
      </c>
      <c r="R14" s="34">
        <v>3293</v>
      </c>
    </row>
    <row r="15" spans="1:18">
      <c r="A15" t="s">
        <v>12</v>
      </c>
      <c r="B15" s="34">
        <v>105</v>
      </c>
      <c r="C15" s="34">
        <v>72</v>
      </c>
      <c r="D15" s="34">
        <v>82</v>
      </c>
      <c r="E15" s="34">
        <v>645</v>
      </c>
      <c r="F15" s="34">
        <v>1529</v>
      </c>
      <c r="G15" s="34">
        <v>2181</v>
      </c>
      <c r="H15" s="34">
        <v>1790</v>
      </c>
      <c r="I15" s="34">
        <v>1919</v>
      </c>
      <c r="J15" s="34">
        <v>507</v>
      </c>
      <c r="K15" s="34">
        <v>864</v>
      </c>
      <c r="L15" s="34">
        <v>795</v>
      </c>
      <c r="M15" s="34">
        <v>294</v>
      </c>
      <c r="N15" s="34">
        <v>801</v>
      </c>
      <c r="O15" s="34">
        <v>237</v>
      </c>
      <c r="P15" s="34">
        <v>308</v>
      </c>
      <c r="Q15" s="34">
        <v>371</v>
      </c>
      <c r="R15" s="34">
        <v>110</v>
      </c>
    </row>
    <row r="16" spans="1:18">
      <c r="A16" t="s">
        <v>13</v>
      </c>
      <c r="B16" s="34">
        <v>404</v>
      </c>
      <c r="C16" s="34">
        <v>189</v>
      </c>
      <c r="D16" s="34">
        <v>1084</v>
      </c>
      <c r="E16" s="34">
        <v>980</v>
      </c>
      <c r="F16" s="34">
        <v>2450</v>
      </c>
      <c r="G16" s="34">
        <v>2742</v>
      </c>
      <c r="H16" s="34">
        <v>6476</v>
      </c>
      <c r="I16" s="34">
        <v>5035</v>
      </c>
      <c r="J16" s="34">
        <v>6637</v>
      </c>
      <c r="K16" s="34">
        <v>10112</v>
      </c>
      <c r="L16" s="34">
        <v>7284</v>
      </c>
      <c r="M16" s="34">
        <v>6503</v>
      </c>
      <c r="N16" s="34">
        <v>8120</v>
      </c>
      <c r="O16" s="34">
        <v>9855</v>
      </c>
      <c r="P16" s="34">
        <v>14159</v>
      </c>
      <c r="Q16" s="34">
        <v>10800</v>
      </c>
      <c r="R16" s="34">
        <v>5165</v>
      </c>
    </row>
    <row r="17" spans="1:43">
      <c r="A17" t="s">
        <v>14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121</v>
      </c>
      <c r="K17" s="34">
        <v>0</v>
      </c>
      <c r="L17" s="34">
        <v>0</v>
      </c>
      <c r="M17" s="34">
        <v>108</v>
      </c>
      <c r="N17" s="34">
        <v>254</v>
      </c>
      <c r="O17" s="34">
        <v>0</v>
      </c>
      <c r="P17" s="34">
        <v>8</v>
      </c>
      <c r="Q17" s="34">
        <v>1852</v>
      </c>
      <c r="R17" s="34">
        <v>2456</v>
      </c>
    </row>
    <row r="18" spans="1:43">
      <c r="A18" t="s">
        <v>15</v>
      </c>
      <c r="B18" s="34">
        <v>858</v>
      </c>
      <c r="C18" s="34">
        <v>1074</v>
      </c>
      <c r="D18" s="34">
        <v>845</v>
      </c>
      <c r="E18" s="34">
        <v>318</v>
      </c>
      <c r="F18" s="34">
        <v>206</v>
      </c>
      <c r="G18" s="34">
        <v>256</v>
      </c>
      <c r="H18" s="34">
        <v>405</v>
      </c>
      <c r="I18" s="34">
        <v>354</v>
      </c>
      <c r="J18" s="34">
        <v>220</v>
      </c>
      <c r="K18" s="34">
        <v>124</v>
      </c>
      <c r="L18" s="34">
        <v>57</v>
      </c>
      <c r="M18" s="34">
        <v>36</v>
      </c>
      <c r="N18" s="34">
        <v>760</v>
      </c>
      <c r="O18" s="34">
        <v>1439</v>
      </c>
      <c r="P18" s="34">
        <v>264</v>
      </c>
      <c r="Q18" s="34">
        <v>710</v>
      </c>
      <c r="R18" s="34">
        <v>1239</v>
      </c>
    </row>
    <row r="19" spans="1:43">
      <c r="A19" t="s">
        <v>16</v>
      </c>
      <c r="B19" s="34">
        <v>240</v>
      </c>
      <c r="C19" s="34">
        <v>103</v>
      </c>
      <c r="D19" s="34">
        <v>186</v>
      </c>
      <c r="E19" s="34">
        <v>52</v>
      </c>
      <c r="F19" s="34">
        <v>224</v>
      </c>
      <c r="G19" s="34">
        <v>296</v>
      </c>
      <c r="H19" s="34">
        <v>8</v>
      </c>
      <c r="I19" s="34">
        <v>459</v>
      </c>
      <c r="J19" s="34">
        <v>159</v>
      </c>
      <c r="K19" s="34">
        <v>351</v>
      </c>
      <c r="L19" s="34">
        <v>674</v>
      </c>
      <c r="M19" s="34">
        <v>459</v>
      </c>
      <c r="N19" s="34">
        <v>917</v>
      </c>
      <c r="O19" s="34">
        <v>1508</v>
      </c>
      <c r="P19" s="34">
        <v>489</v>
      </c>
      <c r="Q19" s="34">
        <v>451</v>
      </c>
      <c r="R19" s="34">
        <v>1531</v>
      </c>
    </row>
    <row r="20" spans="1:43">
      <c r="A20" t="s">
        <v>17</v>
      </c>
      <c r="B20" s="34">
        <v>2901</v>
      </c>
      <c r="C20" s="34">
        <v>2875</v>
      </c>
      <c r="D20" s="34">
        <v>2680</v>
      </c>
      <c r="E20" s="34">
        <v>2946</v>
      </c>
      <c r="F20" s="34">
        <v>4100</v>
      </c>
      <c r="G20" s="34">
        <v>6674</v>
      </c>
      <c r="H20" s="34">
        <v>8335</v>
      </c>
      <c r="I20" s="34">
        <v>5065</v>
      </c>
      <c r="J20" s="34">
        <v>5474</v>
      </c>
      <c r="K20" s="34">
        <v>5493</v>
      </c>
      <c r="L20" s="34">
        <v>2934</v>
      </c>
      <c r="M20" s="34">
        <v>6149</v>
      </c>
      <c r="N20" s="34">
        <v>4320</v>
      </c>
      <c r="O20" s="34">
        <v>6983</v>
      </c>
      <c r="P20" s="34">
        <v>5475</v>
      </c>
      <c r="Q20" s="34">
        <v>4490</v>
      </c>
      <c r="R20" s="34">
        <v>5195</v>
      </c>
    </row>
    <row r="21" spans="1:43">
      <c r="A21" t="s">
        <v>18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33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3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</row>
    <row r="22" spans="1:43">
      <c r="A22" t="s">
        <v>19</v>
      </c>
      <c r="B22" s="34">
        <v>4067</v>
      </c>
      <c r="C22" s="34">
        <v>4820</v>
      </c>
      <c r="D22" s="34">
        <v>4205</v>
      </c>
      <c r="E22" s="34">
        <v>2253</v>
      </c>
      <c r="F22" s="34">
        <v>1233</v>
      </c>
      <c r="G22" s="34">
        <v>1263</v>
      </c>
      <c r="H22" s="34">
        <v>2113</v>
      </c>
      <c r="I22" s="34">
        <v>3113</v>
      </c>
      <c r="J22" s="34">
        <v>2342</v>
      </c>
      <c r="K22" s="34">
        <v>2816</v>
      </c>
      <c r="L22" s="34">
        <v>2529</v>
      </c>
      <c r="M22" s="34">
        <v>1415</v>
      </c>
      <c r="N22" s="34">
        <v>2037</v>
      </c>
      <c r="O22" s="34">
        <v>1640</v>
      </c>
      <c r="P22" s="34">
        <v>800</v>
      </c>
      <c r="Q22" s="34">
        <v>840</v>
      </c>
      <c r="R22" s="34">
        <v>947</v>
      </c>
    </row>
    <row r="23" spans="1:43">
      <c r="B23">
        <f t="shared" ref="B23" si="0">SUM(B3:B22)</f>
        <v>32842</v>
      </c>
      <c r="C23">
        <f t="shared" ref="C23" si="1">SUM(C3:C22)</f>
        <v>50981</v>
      </c>
      <c r="D23">
        <f t="shared" ref="D23" si="2">SUM(D3:D22)</f>
        <v>59412</v>
      </c>
      <c r="E23">
        <f t="shared" ref="E23" si="3">SUM(E3:E22)</f>
        <v>50953</v>
      </c>
      <c r="F23">
        <f t="shared" ref="F23" si="4">SUM(F3:F22)</f>
        <v>50079</v>
      </c>
      <c r="G23">
        <f t="shared" ref="G23" si="5">SUM(G3:G22)</f>
        <v>52892</v>
      </c>
      <c r="H23">
        <f t="shared" ref="H23" si="6">SUM(H3:H22)</f>
        <v>57611</v>
      </c>
      <c r="I23">
        <f t="shared" ref="I23" si="7">SUM(I3:I22)</f>
        <v>52704</v>
      </c>
      <c r="J23">
        <f t="shared" ref="J23" si="8">SUM(J3:J22)</f>
        <v>55839</v>
      </c>
      <c r="K23">
        <f t="shared" ref="K23" si="9">SUM(K3:K22)</f>
        <v>72367</v>
      </c>
      <c r="L23">
        <f t="shared" ref="L23" si="10">SUM(L3:L22)</f>
        <v>72751</v>
      </c>
      <c r="M23">
        <f t="shared" ref="M23" si="11">SUM(M3:M22)</f>
        <v>56362</v>
      </c>
      <c r="N23">
        <f t="shared" ref="N23" si="12">SUM(N3:N22)</f>
        <v>71432</v>
      </c>
      <c r="O23">
        <f t="shared" ref="O23" si="13">SUM(O3:O22)</f>
        <v>69607</v>
      </c>
      <c r="P23">
        <f t="shared" ref="P23" si="14">SUM(P3:P22)</f>
        <v>59225</v>
      </c>
      <c r="Q23">
        <f t="shared" ref="Q23:R23" si="15">SUM(Q3:Q22)</f>
        <v>59897</v>
      </c>
      <c r="R23" s="34">
        <f t="shared" si="15"/>
        <v>52951</v>
      </c>
    </row>
    <row r="24" spans="1:43">
      <c r="A24" s="1" t="s">
        <v>24</v>
      </c>
      <c r="B24" s="2">
        <f>SUM(B3:B6,B8:B22)</f>
        <v>20018</v>
      </c>
      <c r="C24" s="2">
        <f t="shared" ref="C24:Q24" si="16">SUM(C3:C6,C8:C22)</f>
        <v>28807</v>
      </c>
      <c r="D24" s="2">
        <f t="shared" si="16"/>
        <v>31371</v>
      </c>
      <c r="E24" s="2">
        <f t="shared" si="16"/>
        <v>25297</v>
      </c>
      <c r="F24" s="2">
        <f t="shared" si="16"/>
        <v>26254</v>
      </c>
      <c r="G24" s="2">
        <f t="shared" si="16"/>
        <v>29579</v>
      </c>
      <c r="H24" s="2">
        <f t="shared" si="16"/>
        <v>38448</v>
      </c>
      <c r="I24" s="2">
        <f t="shared" si="16"/>
        <v>35886</v>
      </c>
      <c r="J24" s="2">
        <f t="shared" si="16"/>
        <v>32175</v>
      </c>
      <c r="K24" s="2">
        <f t="shared" si="16"/>
        <v>41650</v>
      </c>
      <c r="L24" s="2">
        <f t="shared" si="16"/>
        <v>35745</v>
      </c>
      <c r="M24" s="2">
        <f t="shared" si="16"/>
        <v>33095</v>
      </c>
      <c r="N24" s="2">
        <f t="shared" si="16"/>
        <v>41746</v>
      </c>
      <c r="O24" s="2">
        <f t="shared" si="16"/>
        <v>40978</v>
      </c>
      <c r="P24" s="2">
        <f t="shared" si="16"/>
        <v>39041</v>
      </c>
      <c r="Q24" s="3">
        <f t="shared" si="16"/>
        <v>39301</v>
      </c>
      <c r="R24" s="3">
        <f t="shared" ref="R24" si="17">SUM(R3:R6,R8:R22)</f>
        <v>37497</v>
      </c>
    </row>
    <row r="25" spans="1:43">
      <c r="A25" s="4" t="s">
        <v>4</v>
      </c>
      <c r="B25" s="5">
        <f>B7</f>
        <v>12824</v>
      </c>
      <c r="C25" s="5">
        <f t="shared" ref="C25:Q25" si="18">C7</f>
        <v>22174</v>
      </c>
      <c r="D25" s="5">
        <f t="shared" si="18"/>
        <v>28041</v>
      </c>
      <c r="E25" s="5">
        <f t="shared" si="18"/>
        <v>25656</v>
      </c>
      <c r="F25" s="5">
        <f t="shared" si="18"/>
        <v>23825</v>
      </c>
      <c r="G25" s="5">
        <f t="shared" si="18"/>
        <v>23313</v>
      </c>
      <c r="H25" s="5">
        <f t="shared" si="18"/>
        <v>19163</v>
      </c>
      <c r="I25" s="5">
        <f t="shared" si="18"/>
        <v>16818</v>
      </c>
      <c r="J25" s="5">
        <f t="shared" si="18"/>
        <v>23664</v>
      </c>
      <c r="K25" s="5">
        <f t="shared" si="18"/>
        <v>30717</v>
      </c>
      <c r="L25" s="5">
        <f t="shared" si="18"/>
        <v>37006</v>
      </c>
      <c r="M25" s="5">
        <f t="shared" si="18"/>
        <v>23267</v>
      </c>
      <c r="N25" s="5">
        <f t="shared" si="18"/>
        <v>29686</v>
      </c>
      <c r="O25" s="5">
        <f t="shared" si="18"/>
        <v>28629</v>
      </c>
      <c r="P25" s="5">
        <f t="shared" si="18"/>
        <v>20184</v>
      </c>
      <c r="Q25" s="27">
        <f t="shared" si="18"/>
        <v>20596</v>
      </c>
      <c r="R25" s="27">
        <f t="shared" ref="R25" si="19">R7</f>
        <v>15454</v>
      </c>
    </row>
    <row r="27" spans="1:43">
      <c r="A27" t="s">
        <v>21</v>
      </c>
    </row>
    <row r="28" spans="1:43" ht="15.75" thickBot="1">
      <c r="B28" s="86">
        <v>2000</v>
      </c>
      <c r="C28" s="86">
        <v>2001</v>
      </c>
      <c r="D28" s="86">
        <v>2002</v>
      </c>
      <c r="E28" s="86">
        <v>2003</v>
      </c>
      <c r="F28" s="86">
        <v>2004</v>
      </c>
      <c r="G28" s="86">
        <v>2005</v>
      </c>
      <c r="H28" s="86">
        <v>2006</v>
      </c>
      <c r="I28" s="86">
        <v>2007</v>
      </c>
      <c r="J28" s="86">
        <v>2008</v>
      </c>
      <c r="K28" s="86">
        <v>2009</v>
      </c>
      <c r="L28" s="86">
        <v>2010</v>
      </c>
      <c r="M28" s="86">
        <v>2011</v>
      </c>
      <c r="N28" s="86">
        <v>2012</v>
      </c>
      <c r="O28" s="86">
        <v>2013</v>
      </c>
      <c r="P28" s="86">
        <v>2014</v>
      </c>
      <c r="Q28" s="86">
        <v>2015</v>
      </c>
      <c r="R28" s="86">
        <v>2016</v>
      </c>
      <c r="S28" s="86" t="s">
        <v>38</v>
      </c>
    </row>
    <row r="29" spans="1:43" ht="15.75" thickTop="1">
      <c r="A29" t="s">
        <v>4</v>
      </c>
      <c r="B29" s="34">
        <v>3119</v>
      </c>
      <c r="C29" s="34">
        <v>2515</v>
      </c>
      <c r="D29" s="34">
        <v>1647</v>
      </c>
      <c r="E29" s="34">
        <v>2262</v>
      </c>
      <c r="F29" s="34">
        <v>1399</v>
      </c>
      <c r="G29" s="34">
        <v>737</v>
      </c>
      <c r="H29" s="34">
        <v>843</v>
      </c>
      <c r="I29" s="34">
        <v>352</v>
      </c>
      <c r="J29" s="34">
        <v>151</v>
      </c>
      <c r="K29" s="34">
        <v>237</v>
      </c>
      <c r="L29" s="34">
        <v>307</v>
      </c>
      <c r="M29" s="34">
        <v>472</v>
      </c>
      <c r="N29" s="34">
        <v>235</v>
      </c>
      <c r="O29" s="34">
        <v>390</v>
      </c>
      <c r="P29" s="34">
        <v>466</v>
      </c>
      <c r="Q29" s="34">
        <v>172</v>
      </c>
      <c r="R29" s="34">
        <v>172</v>
      </c>
      <c r="S29" s="88">
        <f>AVERAGE(M29:Q29)</f>
        <v>347</v>
      </c>
    </row>
    <row r="30" spans="1:43">
      <c r="A30" t="s">
        <v>10</v>
      </c>
      <c r="B30" s="34">
        <v>3336</v>
      </c>
      <c r="C30" s="34">
        <v>2736</v>
      </c>
      <c r="D30" s="34">
        <v>3012</v>
      </c>
      <c r="E30" s="34">
        <v>3721</v>
      </c>
      <c r="F30" s="34">
        <v>3212</v>
      </c>
      <c r="G30" s="34">
        <v>2855</v>
      </c>
      <c r="H30" s="34">
        <v>2043</v>
      </c>
      <c r="I30" s="34">
        <v>1736</v>
      </c>
      <c r="J30" s="34">
        <v>3352</v>
      </c>
      <c r="K30" s="34">
        <v>1794</v>
      </c>
      <c r="L30" s="34">
        <v>1832</v>
      </c>
      <c r="M30" s="34">
        <v>2787</v>
      </c>
      <c r="N30" s="34">
        <v>2727</v>
      </c>
      <c r="O30" s="34">
        <v>2836</v>
      </c>
      <c r="P30" s="34">
        <v>1937</v>
      </c>
      <c r="Q30" s="34">
        <v>2425</v>
      </c>
      <c r="R30" s="34">
        <v>1952</v>
      </c>
      <c r="S30" s="82">
        <f>AVERAGE(M30:Q30)</f>
        <v>2542.4</v>
      </c>
    </row>
    <row r="31" spans="1:43">
      <c r="O31">
        <f>SUM(O29:O30)</f>
        <v>3226</v>
      </c>
    </row>
    <row r="32" spans="1:43">
      <c r="AQ32" t="s">
        <v>62</v>
      </c>
    </row>
    <row r="33" spans="1:55">
      <c r="A33" s="79" t="s">
        <v>22</v>
      </c>
      <c r="S33" t="s">
        <v>48</v>
      </c>
      <c r="V33" t="s">
        <v>49</v>
      </c>
      <c r="AB33" t="s">
        <v>52</v>
      </c>
      <c r="AH33" t="s">
        <v>53</v>
      </c>
      <c r="AQ33" s="1"/>
      <c r="AR33" s="2"/>
      <c r="AS33" s="2"/>
      <c r="AT33" s="2" t="s">
        <v>61</v>
      </c>
      <c r="AU33" s="2"/>
      <c r="AV33" s="2"/>
      <c r="AW33" s="2"/>
      <c r="AX33" s="2"/>
      <c r="AY33" s="2"/>
      <c r="AZ33" s="3"/>
      <c r="BB33" s="1"/>
      <c r="BC33" s="3"/>
    </row>
    <row r="34" spans="1:55" ht="75.75" thickBot="1">
      <c r="B34" s="86">
        <v>2000</v>
      </c>
      <c r="C34" s="86">
        <v>2001</v>
      </c>
      <c r="D34" s="86">
        <v>2002</v>
      </c>
      <c r="E34" s="86">
        <v>2003</v>
      </c>
      <c r="F34" s="86">
        <v>2004</v>
      </c>
      <c r="G34" s="86">
        <v>2005</v>
      </c>
      <c r="H34" s="86">
        <v>2006</v>
      </c>
      <c r="I34" s="86">
        <v>2007</v>
      </c>
      <c r="J34" s="86">
        <v>2008</v>
      </c>
      <c r="K34" s="86">
        <v>2009</v>
      </c>
      <c r="L34" s="86">
        <v>2010</v>
      </c>
      <c r="M34" s="86">
        <v>2011</v>
      </c>
      <c r="N34" s="86">
        <v>2012</v>
      </c>
      <c r="O34" s="86">
        <v>2013</v>
      </c>
      <c r="P34" s="86">
        <v>2014</v>
      </c>
      <c r="Q34" s="86">
        <v>2015</v>
      </c>
      <c r="R34" s="87">
        <v>2016</v>
      </c>
      <c r="S34" s="50" t="s">
        <v>45</v>
      </c>
      <c r="T34" s="51" t="s">
        <v>46</v>
      </c>
      <c r="U34" s="51" t="s">
        <v>54</v>
      </c>
      <c r="V34" s="52" t="s">
        <v>45</v>
      </c>
      <c r="W34" s="52" t="s">
        <v>46</v>
      </c>
      <c r="X34" s="52" t="s">
        <v>47</v>
      </c>
      <c r="Y34" s="52" t="s">
        <v>50</v>
      </c>
      <c r="Z34" s="52" t="s">
        <v>51</v>
      </c>
      <c r="AA34" s="52" t="s">
        <v>54</v>
      </c>
      <c r="AB34" s="53" t="s">
        <v>45</v>
      </c>
      <c r="AC34" s="53" t="s">
        <v>46</v>
      </c>
      <c r="AD34" s="53" t="s">
        <v>47</v>
      </c>
      <c r="AE34" s="53" t="s">
        <v>50</v>
      </c>
      <c r="AF34" s="53" t="s">
        <v>51</v>
      </c>
      <c r="AG34" s="53" t="s">
        <v>54</v>
      </c>
      <c r="AH34" s="54" t="s">
        <v>25</v>
      </c>
      <c r="AI34" s="54" t="s">
        <v>27</v>
      </c>
      <c r="AJ34" s="54" t="s">
        <v>26</v>
      </c>
      <c r="AK34" s="54">
        <v>2015</v>
      </c>
      <c r="AL34" s="54" t="s">
        <v>39</v>
      </c>
      <c r="AM34" s="55" t="s">
        <v>59</v>
      </c>
      <c r="AN34" s="56" t="s">
        <v>60</v>
      </c>
      <c r="AO34" s="23"/>
      <c r="AQ34" s="22" t="s">
        <v>55</v>
      </c>
      <c r="AR34" s="23" t="s">
        <v>56</v>
      </c>
      <c r="AS34" s="23" t="s">
        <v>57</v>
      </c>
      <c r="AT34" s="23" t="s">
        <v>25</v>
      </c>
      <c r="AU34" s="23" t="s">
        <v>27</v>
      </c>
      <c r="AV34" s="23" t="s">
        <v>26</v>
      </c>
      <c r="AW34" s="23">
        <v>2015</v>
      </c>
      <c r="AX34" s="23" t="s">
        <v>39</v>
      </c>
      <c r="AY34" s="73" t="s">
        <v>59</v>
      </c>
      <c r="AZ34" s="74" t="s">
        <v>60</v>
      </c>
      <c r="BB34" s="22" t="s">
        <v>43</v>
      </c>
      <c r="BC34" s="24" t="s">
        <v>58</v>
      </c>
    </row>
    <row r="35" spans="1:55" ht="15.75" thickTop="1">
      <c r="A35" t="s">
        <v>0</v>
      </c>
      <c r="B35">
        <f>B3</f>
        <v>626</v>
      </c>
      <c r="C35">
        <f t="shared" ref="C35:Q35" si="20">C3</f>
        <v>3217</v>
      </c>
      <c r="D35">
        <f t="shared" si="20"/>
        <v>5334</v>
      </c>
      <c r="E35">
        <f t="shared" si="20"/>
        <v>3204</v>
      </c>
      <c r="F35">
        <f t="shared" si="20"/>
        <v>2019</v>
      </c>
      <c r="G35">
        <f t="shared" si="20"/>
        <v>2880</v>
      </c>
      <c r="H35">
        <f t="shared" si="20"/>
        <v>4078</v>
      </c>
      <c r="I35">
        <f t="shared" si="20"/>
        <v>4667</v>
      </c>
      <c r="J35">
        <f t="shared" si="20"/>
        <v>2963</v>
      </c>
      <c r="K35">
        <f t="shared" si="20"/>
        <v>3299</v>
      </c>
      <c r="L35">
        <f t="shared" si="20"/>
        <v>3065</v>
      </c>
      <c r="M35">
        <f t="shared" si="20"/>
        <v>2053</v>
      </c>
      <c r="N35">
        <f t="shared" si="20"/>
        <v>2691</v>
      </c>
      <c r="O35">
        <f t="shared" si="20"/>
        <v>1882</v>
      </c>
      <c r="P35">
        <f t="shared" si="20"/>
        <v>1376</v>
      </c>
      <c r="Q35">
        <f t="shared" si="20"/>
        <v>1601</v>
      </c>
      <c r="R35" s="34">
        <f t="shared" ref="R35" si="21">R3</f>
        <v>1593</v>
      </c>
      <c r="S35" s="57">
        <f>LARGE(M35:Q35,1)</f>
        <v>2691</v>
      </c>
      <c r="T35" s="58">
        <f>LARGE(M35:Q35,2)</f>
        <v>2053</v>
      </c>
      <c r="U35" s="58">
        <f>SUM(S35:T35)</f>
        <v>4744</v>
      </c>
      <c r="V35" s="59">
        <f>LARGE($H35:$Q35,1)</f>
        <v>4667</v>
      </c>
      <c r="W35" s="59">
        <f>LARGE($H35:$Q35,2)</f>
        <v>4078</v>
      </c>
      <c r="X35" s="59">
        <f>LARGE($H35:$Q35,3)</f>
        <v>3299</v>
      </c>
      <c r="Y35" s="59">
        <f>LARGE($H35:$Q35,4)</f>
        <v>3065</v>
      </c>
      <c r="Z35" s="59">
        <f>LARGE($H35:$Q35,5)</f>
        <v>2963</v>
      </c>
      <c r="AA35" s="59">
        <f>SUM(V35:Z35)</f>
        <v>18072</v>
      </c>
      <c r="AB35" s="60">
        <f>LARGE($C35:$Q35,1)</f>
        <v>5334</v>
      </c>
      <c r="AC35" s="60">
        <f>LARGE($C35:$Q35,2)</f>
        <v>4667</v>
      </c>
      <c r="AD35" s="60">
        <f>LARGE($C35:$Q35,3)</f>
        <v>4078</v>
      </c>
      <c r="AE35" s="60">
        <f>LARGE($C35:$Q35,4)</f>
        <v>3299</v>
      </c>
      <c r="AF35" s="60">
        <f>LARGE($C35:$Q35,5)</f>
        <v>3217</v>
      </c>
      <c r="AG35" s="60">
        <f>SUM(AB35:AF35)</f>
        <v>20595</v>
      </c>
      <c r="AH35" s="48">
        <f t="shared" ref="AH35:AH48" si="22">AVERAGE(C35:G35)</f>
        <v>3330.8</v>
      </c>
      <c r="AI35" s="48">
        <f>AVERAGE(H35:L35)</f>
        <v>3614.4</v>
      </c>
      <c r="AJ35" s="48">
        <f>AVERAGE(M35:Q35)</f>
        <v>1920.6</v>
      </c>
      <c r="AK35" s="48">
        <f>Q35</f>
        <v>1601</v>
      </c>
      <c r="AL35" s="48">
        <f>AVERAGE(B35:Q35)</f>
        <v>2809.6875</v>
      </c>
      <c r="AM35" s="48">
        <f>G35</f>
        <v>2880</v>
      </c>
      <c r="AN35" s="49">
        <f>AVERAGE(B35:F35)</f>
        <v>2880</v>
      </c>
      <c r="AQ35" s="65">
        <f t="shared" ref="AQ35:AQ54" si="23">U35/U$58</f>
        <v>2.9122518385738316E-2</v>
      </c>
      <c r="AR35" s="75">
        <f t="shared" ref="AR35:AR54" si="24">AA35/AA$58</f>
        <v>4.5016701913807661E-2</v>
      </c>
      <c r="AS35" s="75">
        <f t="shared" ref="AS35:AS54" si="25">AG35/AG$58</f>
        <v>4.7343303893667789E-2</v>
      </c>
      <c r="AT35" s="75">
        <f t="shared" ref="AT35:AT54" si="26">AH35/AH$58</f>
        <v>5.7648140039219017E-2</v>
      </c>
      <c r="AU35" s="75">
        <f t="shared" ref="AU35:AU54" si="27">AI35/AI$58</f>
        <v>5.5708486049759101E-2</v>
      </c>
      <c r="AV35" s="75">
        <f t="shared" ref="AV35:AV54" si="28">AJ35/AJ$58</f>
        <v>2.8967277202635193E-2</v>
      </c>
      <c r="AW35" s="75">
        <f t="shared" ref="AW35:AW54" si="29">AK35/AK$58</f>
        <v>2.5618459372099722E-2</v>
      </c>
      <c r="AX35" s="75">
        <f t="shared" ref="AX35:AX54" si="30">AL35/AL$58</f>
        <v>4.5324082202878632E-2</v>
      </c>
      <c r="AY35" s="75">
        <f t="shared" ref="AY35:AY54" si="31">AM35/AM$58</f>
        <v>5.098789037603569E-2</v>
      </c>
      <c r="AZ35" s="66">
        <f t="shared" ref="AZ35:AZ54" si="32">AN35/AN$58</f>
        <v>5.277204400968586E-2</v>
      </c>
      <c r="BB35" s="65">
        <f>MAX(AQ35:AZ35)</f>
        <v>5.7648140039219017E-2</v>
      </c>
      <c r="BC35" s="66">
        <f t="shared" ref="BC35:BC54" si="33">BB35/$BB$58</f>
        <v>4.035722842248414E-2</v>
      </c>
    </row>
    <row r="36" spans="1:55">
      <c r="A36" t="s">
        <v>1</v>
      </c>
      <c r="B36">
        <f t="shared" ref="B36:Q36" si="34">B4</f>
        <v>359</v>
      </c>
      <c r="C36">
        <f t="shared" si="34"/>
        <v>554</v>
      </c>
      <c r="D36">
        <f t="shared" si="34"/>
        <v>505</v>
      </c>
      <c r="E36">
        <f t="shared" si="34"/>
        <v>391</v>
      </c>
      <c r="F36">
        <f t="shared" si="34"/>
        <v>587</v>
      </c>
      <c r="G36">
        <f t="shared" si="34"/>
        <v>619</v>
      </c>
      <c r="H36">
        <f t="shared" si="34"/>
        <v>2526</v>
      </c>
      <c r="I36">
        <f t="shared" si="34"/>
        <v>1867</v>
      </c>
      <c r="J36">
        <f t="shared" si="34"/>
        <v>1256</v>
      </c>
      <c r="K36">
        <f t="shared" si="34"/>
        <v>1471</v>
      </c>
      <c r="L36">
        <f t="shared" si="34"/>
        <v>706</v>
      </c>
      <c r="M36">
        <f t="shared" si="34"/>
        <v>627</v>
      </c>
      <c r="N36">
        <f t="shared" si="34"/>
        <v>529</v>
      </c>
      <c r="O36">
        <f t="shared" si="34"/>
        <v>592</v>
      </c>
      <c r="P36">
        <f t="shared" si="34"/>
        <v>515</v>
      </c>
      <c r="Q36">
        <f t="shared" si="34"/>
        <v>742</v>
      </c>
      <c r="R36" s="34">
        <f t="shared" ref="R36" si="35">R4</f>
        <v>837</v>
      </c>
      <c r="S36" s="57">
        <f t="shared" ref="S36:S54" si="36">LARGE(M36:Q36,1)</f>
        <v>742</v>
      </c>
      <c r="T36" s="58">
        <f t="shared" ref="T36:T54" si="37">LARGE(M36:Q36,2)</f>
        <v>627</v>
      </c>
      <c r="U36" s="58">
        <f t="shared" ref="U36:U54" si="38">SUM(S36:T36)</f>
        <v>1369</v>
      </c>
      <c r="V36" s="59">
        <f t="shared" ref="V36:V54" si="39">LARGE($H36:$Q36,1)</f>
        <v>2526</v>
      </c>
      <c r="W36" s="59">
        <f t="shared" ref="W36:W54" si="40">LARGE($H36:$Q36,2)</f>
        <v>1867</v>
      </c>
      <c r="X36" s="59">
        <f t="shared" ref="X36:X54" si="41">LARGE($H36:$Q36,3)</f>
        <v>1471</v>
      </c>
      <c r="Y36" s="59">
        <f t="shared" ref="Y36:Y54" si="42">LARGE($H36:$Q36,4)</f>
        <v>1256</v>
      </c>
      <c r="Z36" s="59">
        <f t="shared" ref="Z36:Z54" si="43">LARGE($H36:$Q36,5)</f>
        <v>742</v>
      </c>
      <c r="AA36" s="59">
        <f t="shared" ref="AA36:AA54" si="44">SUM(V36:Z36)</f>
        <v>7862</v>
      </c>
      <c r="AB36" s="60">
        <f t="shared" ref="AB36:AB54" si="45">LARGE($C36:$Q36,1)</f>
        <v>2526</v>
      </c>
      <c r="AC36" s="60">
        <f t="shared" ref="AC36:AC54" si="46">LARGE($C36:$Q36,2)</f>
        <v>1867</v>
      </c>
      <c r="AD36" s="60">
        <f t="shared" ref="AD36:AD54" si="47">LARGE($C36:$Q36,3)</f>
        <v>1471</v>
      </c>
      <c r="AE36" s="60">
        <f t="shared" ref="AE36:AE54" si="48">LARGE($C36:$Q36,4)</f>
        <v>1256</v>
      </c>
      <c r="AF36" s="60">
        <f t="shared" ref="AF36:AF54" si="49">LARGE($C36:$Q36,5)</f>
        <v>742</v>
      </c>
      <c r="AG36" s="60">
        <f t="shared" ref="AG36:AG54" si="50">SUM(AB36:AF36)</f>
        <v>7862</v>
      </c>
      <c r="AH36" s="48">
        <f t="shared" si="22"/>
        <v>531.20000000000005</v>
      </c>
      <c r="AI36" s="48">
        <f>AVERAGE(H36:L36)</f>
        <v>1565.2</v>
      </c>
      <c r="AJ36" s="48">
        <f t="shared" ref="AJ36:AJ54" si="51">AVERAGE(M36:Q36)</f>
        <v>601</v>
      </c>
      <c r="AK36" s="48">
        <f t="shared" ref="AK36:AK54" si="52">Q36</f>
        <v>742</v>
      </c>
      <c r="AL36" s="48">
        <f t="shared" ref="AL36:AL54" si="53">AVERAGE(B36:Q36)</f>
        <v>865.375</v>
      </c>
      <c r="AM36" s="48">
        <f t="shared" ref="AM36:AM54" si="54">G36</f>
        <v>619</v>
      </c>
      <c r="AN36" s="49">
        <f t="shared" ref="AN36:AN54" si="55">AVERAGE(B36:F36)</f>
        <v>479.2</v>
      </c>
      <c r="AQ36" s="65">
        <f t="shared" si="23"/>
        <v>8.4040319709265919E-3</v>
      </c>
      <c r="AR36" s="75">
        <f t="shared" si="24"/>
        <v>1.9583959188045365E-2</v>
      </c>
      <c r="AS36" s="75">
        <f t="shared" si="25"/>
        <v>1.8072981559214187E-2</v>
      </c>
      <c r="AT36" s="75">
        <f t="shared" si="26"/>
        <v>9.1937948807593196E-3</v>
      </c>
      <c r="AU36" s="75">
        <f t="shared" si="27"/>
        <v>2.4124314510038439E-2</v>
      </c>
      <c r="AV36" s="75">
        <f t="shared" si="28"/>
        <v>9.0645285841839795E-3</v>
      </c>
      <c r="AW36" s="75">
        <f t="shared" si="29"/>
        <v>1.1873139821422856E-2</v>
      </c>
      <c r="AX36" s="75">
        <f t="shared" si="30"/>
        <v>1.3959676169081472E-2</v>
      </c>
      <c r="AY36" s="75">
        <f t="shared" si="31"/>
        <v>1.0958855605127115E-2</v>
      </c>
      <c r="AZ36" s="66">
        <f t="shared" si="32"/>
        <v>8.7806817671671755E-3</v>
      </c>
      <c r="BB36" s="65">
        <f t="shared" ref="BB36:BB54" si="56">MAX(AQ36:AZ36)</f>
        <v>2.4124314510038439E-2</v>
      </c>
      <c r="BC36" s="66">
        <f t="shared" si="33"/>
        <v>1.6888497539645157E-2</v>
      </c>
    </row>
    <row r="37" spans="1:55">
      <c r="A37" t="s">
        <v>2</v>
      </c>
      <c r="C37">
        <f t="shared" ref="C37:Q37" si="57">C5</f>
        <v>9</v>
      </c>
      <c r="D37">
        <f t="shared" si="57"/>
        <v>1136</v>
      </c>
      <c r="E37">
        <f t="shared" si="57"/>
        <v>1874</v>
      </c>
      <c r="F37">
        <f t="shared" si="57"/>
        <v>2172</v>
      </c>
      <c r="G37">
        <f t="shared" si="57"/>
        <v>2292</v>
      </c>
      <c r="H37">
        <f t="shared" si="57"/>
        <v>1993</v>
      </c>
      <c r="I37">
        <f t="shared" si="57"/>
        <v>2999</v>
      </c>
      <c r="J37">
        <f t="shared" si="57"/>
        <v>2351</v>
      </c>
      <c r="K37">
        <f t="shared" si="57"/>
        <v>4528</v>
      </c>
      <c r="L37">
        <f t="shared" si="57"/>
        <v>4611</v>
      </c>
      <c r="M37">
        <f t="shared" si="57"/>
        <v>5311</v>
      </c>
      <c r="N37">
        <f t="shared" si="57"/>
        <v>10235</v>
      </c>
      <c r="O37">
        <f t="shared" si="57"/>
        <v>6174</v>
      </c>
      <c r="P37">
        <f t="shared" si="57"/>
        <v>4581</v>
      </c>
      <c r="Q37">
        <f t="shared" si="57"/>
        <v>3525</v>
      </c>
      <c r="R37" s="34">
        <f t="shared" ref="R37" si="58">R5</f>
        <v>5364</v>
      </c>
      <c r="S37" s="57">
        <f t="shared" si="36"/>
        <v>10235</v>
      </c>
      <c r="T37" s="58">
        <f t="shared" si="37"/>
        <v>6174</v>
      </c>
      <c r="U37" s="58">
        <f t="shared" si="38"/>
        <v>16409</v>
      </c>
      <c r="V37" s="59">
        <f t="shared" si="39"/>
        <v>10235</v>
      </c>
      <c r="W37" s="59">
        <f t="shared" si="40"/>
        <v>6174</v>
      </c>
      <c r="X37" s="59">
        <f t="shared" si="41"/>
        <v>5311</v>
      </c>
      <c r="Y37" s="59">
        <f t="shared" si="42"/>
        <v>4611</v>
      </c>
      <c r="Z37" s="59">
        <f t="shared" si="43"/>
        <v>4581</v>
      </c>
      <c r="AA37" s="59">
        <f t="shared" si="44"/>
        <v>30912</v>
      </c>
      <c r="AB37" s="60">
        <f t="shared" si="45"/>
        <v>10235</v>
      </c>
      <c r="AC37" s="60">
        <f t="shared" si="46"/>
        <v>6174</v>
      </c>
      <c r="AD37" s="60">
        <f t="shared" si="47"/>
        <v>5311</v>
      </c>
      <c r="AE37" s="60">
        <f t="shared" si="48"/>
        <v>4611</v>
      </c>
      <c r="AF37" s="60">
        <f t="shared" si="49"/>
        <v>4581</v>
      </c>
      <c r="AG37" s="60">
        <f t="shared" si="50"/>
        <v>30912</v>
      </c>
      <c r="AH37" s="48">
        <f t="shared" si="22"/>
        <v>1496.6</v>
      </c>
      <c r="AI37" s="48">
        <f>AVERAGE(H37:L37)</f>
        <v>3296.4</v>
      </c>
      <c r="AJ37" s="48">
        <f t="shared" si="51"/>
        <v>5965.2</v>
      </c>
      <c r="AK37" s="48">
        <f t="shared" si="52"/>
        <v>3525</v>
      </c>
      <c r="AL37" s="48">
        <f t="shared" si="53"/>
        <v>3586.0666666666666</v>
      </c>
      <c r="AM37" s="48">
        <f t="shared" si="54"/>
        <v>2292</v>
      </c>
      <c r="AN37" s="49">
        <f t="shared" si="55"/>
        <v>1297.75</v>
      </c>
      <c r="AQ37" s="65">
        <f t="shared" si="23"/>
        <v>0.10073174624611721</v>
      </c>
      <c r="AR37" s="75">
        <f t="shared" si="24"/>
        <v>7.7000680033179641E-2</v>
      </c>
      <c r="AS37" s="75">
        <f t="shared" si="25"/>
        <v>7.1059781984028098E-2</v>
      </c>
      <c r="AT37" s="75">
        <f t="shared" si="26"/>
        <v>2.5902547851175444E-2</v>
      </c>
      <c r="AU37" s="75">
        <f t="shared" si="27"/>
        <v>5.0807175026124918E-2</v>
      </c>
      <c r="AV37" s="75">
        <f t="shared" si="28"/>
        <v>8.9969593860855707E-2</v>
      </c>
      <c r="AW37" s="75">
        <f t="shared" si="29"/>
        <v>5.6405414919832302E-2</v>
      </c>
      <c r="AX37" s="75">
        <f t="shared" si="30"/>
        <v>5.784813449360577E-2</v>
      </c>
      <c r="AY37" s="75">
        <f t="shared" si="31"/>
        <v>4.0577862757595069E-2</v>
      </c>
      <c r="AZ37" s="66">
        <f t="shared" si="32"/>
        <v>2.3779486150545079E-2</v>
      </c>
      <c r="BB37" s="65">
        <f t="shared" si="56"/>
        <v>0.10073174624611721</v>
      </c>
      <c r="BC37" s="66">
        <f t="shared" si="33"/>
        <v>7.051839122449742E-2</v>
      </c>
    </row>
    <row r="38" spans="1:55">
      <c r="A38" t="s">
        <v>3</v>
      </c>
      <c r="B38">
        <f t="shared" ref="B38:Q38" si="59">B6</f>
        <v>4503</v>
      </c>
      <c r="C38">
        <f t="shared" si="59"/>
        <v>7294</v>
      </c>
      <c r="D38">
        <f t="shared" si="59"/>
        <v>6284</v>
      </c>
      <c r="E38">
        <f t="shared" si="59"/>
        <v>4053</v>
      </c>
      <c r="F38">
        <f t="shared" si="59"/>
        <v>6066</v>
      </c>
      <c r="G38">
        <f t="shared" si="59"/>
        <v>5598</v>
      </c>
      <c r="H38">
        <f t="shared" si="59"/>
        <v>5473</v>
      </c>
      <c r="I38">
        <f t="shared" si="59"/>
        <v>3998</v>
      </c>
      <c r="J38">
        <f t="shared" si="59"/>
        <v>4520</v>
      </c>
      <c r="K38">
        <f t="shared" si="59"/>
        <v>5609</v>
      </c>
      <c r="L38">
        <f t="shared" si="59"/>
        <v>5744</v>
      </c>
      <c r="M38">
        <f t="shared" si="59"/>
        <v>4159</v>
      </c>
      <c r="N38">
        <f t="shared" si="59"/>
        <v>4275</v>
      </c>
      <c r="O38">
        <f t="shared" si="59"/>
        <v>3956</v>
      </c>
      <c r="P38">
        <f t="shared" si="59"/>
        <v>3927</v>
      </c>
      <c r="Q38">
        <f t="shared" si="59"/>
        <v>5998</v>
      </c>
      <c r="R38" s="34">
        <f t="shared" ref="R38" si="60">R6</f>
        <v>4935</v>
      </c>
      <c r="S38" s="57">
        <f t="shared" si="36"/>
        <v>5998</v>
      </c>
      <c r="T38" s="58">
        <f t="shared" si="37"/>
        <v>4275</v>
      </c>
      <c r="U38" s="58">
        <f t="shared" si="38"/>
        <v>10273</v>
      </c>
      <c r="V38" s="59">
        <f t="shared" si="39"/>
        <v>5998</v>
      </c>
      <c r="W38" s="59">
        <f t="shared" si="40"/>
        <v>5744</v>
      </c>
      <c r="X38" s="59">
        <f t="shared" si="41"/>
        <v>5609</v>
      </c>
      <c r="Y38" s="59">
        <f t="shared" si="42"/>
        <v>5473</v>
      </c>
      <c r="Z38" s="59">
        <f t="shared" si="43"/>
        <v>4520</v>
      </c>
      <c r="AA38" s="59">
        <f t="shared" si="44"/>
        <v>27344</v>
      </c>
      <c r="AB38" s="60">
        <f t="shared" si="45"/>
        <v>7294</v>
      </c>
      <c r="AC38" s="60">
        <f t="shared" si="46"/>
        <v>6284</v>
      </c>
      <c r="AD38" s="60">
        <f t="shared" si="47"/>
        <v>6066</v>
      </c>
      <c r="AE38" s="60">
        <f t="shared" si="48"/>
        <v>5998</v>
      </c>
      <c r="AF38" s="60">
        <f t="shared" si="49"/>
        <v>5744</v>
      </c>
      <c r="AG38" s="60">
        <f t="shared" si="50"/>
        <v>31386</v>
      </c>
      <c r="AH38" s="48">
        <f t="shared" si="22"/>
        <v>5859</v>
      </c>
      <c r="AI38" s="48">
        <f>AVERAGE(H38:L38)</f>
        <v>5068.8</v>
      </c>
      <c r="AJ38" s="48">
        <f t="shared" si="51"/>
        <v>4463</v>
      </c>
      <c r="AK38" s="48">
        <f t="shared" si="52"/>
        <v>5998</v>
      </c>
      <c r="AL38" s="48">
        <f t="shared" si="53"/>
        <v>5091.0625</v>
      </c>
      <c r="AM38" s="48">
        <f t="shared" si="54"/>
        <v>5598</v>
      </c>
      <c r="AN38" s="49">
        <f t="shared" si="55"/>
        <v>5640</v>
      </c>
      <c r="AQ38" s="65">
        <f t="shared" si="23"/>
        <v>6.3064003241292091E-2</v>
      </c>
      <c r="AR38" s="75">
        <f t="shared" si="24"/>
        <v>6.8112920381316777E-2</v>
      </c>
      <c r="AS38" s="75">
        <f t="shared" si="25"/>
        <v>7.214940208820865E-2</v>
      </c>
      <c r="AT38" s="75">
        <f t="shared" si="26"/>
        <v>0.10140520370174859</v>
      </c>
      <c r="AU38" s="75">
        <f t="shared" si="27"/>
        <v>7.8125048165399211E-2</v>
      </c>
      <c r="AV38" s="75">
        <f t="shared" si="28"/>
        <v>6.7312797123482704E-2</v>
      </c>
      <c r="AW38" s="75">
        <f t="shared" si="29"/>
        <v>9.5977213812525997E-2</v>
      </c>
      <c r="AX38" s="75">
        <f t="shared" si="30"/>
        <v>8.2125764964962406E-2</v>
      </c>
      <c r="AY38" s="75">
        <f t="shared" si="31"/>
        <v>9.9107711918419369E-2</v>
      </c>
      <c r="AZ38" s="66">
        <f t="shared" si="32"/>
        <v>0.10334525285230148</v>
      </c>
      <c r="BB38" s="65">
        <f t="shared" si="56"/>
        <v>0.10334525285230148</v>
      </c>
      <c r="BC38" s="66">
        <f t="shared" si="33"/>
        <v>7.2348005901010745E-2</v>
      </c>
    </row>
    <row r="39" spans="1:55">
      <c r="A39" t="s">
        <v>4</v>
      </c>
      <c r="B39">
        <f>B7+B29</f>
        <v>15943</v>
      </c>
      <c r="C39">
        <f t="shared" ref="C39:Q39" si="61">C7+C29</f>
        <v>24689</v>
      </c>
      <c r="D39">
        <f t="shared" si="61"/>
        <v>29688</v>
      </c>
      <c r="E39">
        <f t="shared" si="61"/>
        <v>27918</v>
      </c>
      <c r="F39">
        <f t="shared" si="61"/>
        <v>25224</v>
      </c>
      <c r="G39">
        <f t="shared" si="61"/>
        <v>24050</v>
      </c>
      <c r="H39">
        <f t="shared" si="61"/>
        <v>20006</v>
      </c>
      <c r="I39">
        <f t="shared" si="61"/>
        <v>17170</v>
      </c>
      <c r="J39">
        <f t="shared" si="61"/>
        <v>23815</v>
      </c>
      <c r="K39">
        <f t="shared" si="61"/>
        <v>30954</v>
      </c>
      <c r="L39">
        <f t="shared" si="61"/>
        <v>37313</v>
      </c>
      <c r="M39">
        <f t="shared" si="61"/>
        <v>23739</v>
      </c>
      <c r="N39">
        <f t="shared" si="61"/>
        <v>29921</v>
      </c>
      <c r="O39">
        <f t="shared" si="61"/>
        <v>29019</v>
      </c>
      <c r="P39">
        <f t="shared" si="61"/>
        <v>20650</v>
      </c>
      <c r="Q39">
        <f t="shared" si="61"/>
        <v>20768</v>
      </c>
      <c r="R39" s="34">
        <f t="shared" ref="R39" si="62">R7+R29</f>
        <v>15626</v>
      </c>
      <c r="S39" s="57">
        <f t="shared" si="36"/>
        <v>29921</v>
      </c>
      <c r="T39" s="58">
        <f t="shared" si="37"/>
        <v>29019</v>
      </c>
      <c r="U39" s="58">
        <f t="shared" si="38"/>
        <v>58940</v>
      </c>
      <c r="V39" s="59">
        <f t="shared" si="39"/>
        <v>37313</v>
      </c>
      <c r="W39" s="59">
        <f t="shared" si="40"/>
        <v>30954</v>
      </c>
      <c r="X39" s="59">
        <f t="shared" si="41"/>
        <v>29921</v>
      </c>
      <c r="Y39" s="59">
        <f t="shared" si="42"/>
        <v>29019</v>
      </c>
      <c r="Z39" s="59">
        <f t="shared" si="43"/>
        <v>23815</v>
      </c>
      <c r="AA39" s="59">
        <f t="shared" si="44"/>
        <v>151022</v>
      </c>
      <c r="AB39" s="60">
        <f t="shared" si="45"/>
        <v>37313</v>
      </c>
      <c r="AC39" s="60">
        <f t="shared" si="46"/>
        <v>30954</v>
      </c>
      <c r="AD39" s="60">
        <f t="shared" si="47"/>
        <v>29921</v>
      </c>
      <c r="AE39" s="60">
        <f t="shared" si="48"/>
        <v>29688</v>
      </c>
      <c r="AF39" s="60">
        <f t="shared" si="49"/>
        <v>29019</v>
      </c>
      <c r="AG39" s="60">
        <f t="shared" si="50"/>
        <v>156895</v>
      </c>
      <c r="AH39" s="48">
        <f t="shared" si="22"/>
        <v>26313.8</v>
      </c>
      <c r="AI39" s="48">
        <f>AVERAGE(H39:L39)</f>
        <v>25851.599999999999</v>
      </c>
      <c r="AJ39" s="48">
        <f t="shared" si="51"/>
        <v>24819.4</v>
      </c>
      <c r="AK39" s="48">
        <f t="shared" si="52"/>
        <v>20768</v>
      </c>
      <c r="AL39" s="48">
        <f t="shared" si="53"/>
        <v>25054.1875</v>
      </c>
      <c r="AM39" s="48">
        <f t="shared" si="54"/>
        <v>24050</v>
      </c>
      <c r="AN39" s="49">
        <f t="shared" si="55"/>
        <v>24692.400000000001</v>
      </c>
      <c r="AQ39" s="65">
        <f t="shared" si="23"/>
        <v>0.36182150793748236</v>
      </c>
      <c r="AR39" s="75">
        <f t="shared" si="24"/>
        <v>0.37619036943487499</v>
      </c>
      <c r="AS39" s="75">
        <f t="shared" si="25"/>
        <v>0.36066655326035485</v>
      </c>
      <c r="AT39" s="75">
        <f t="shared" si="26"/>
        <v>0.4554286139558068</v>
      </c>
      <c r="AU39" s="75">
        <f t="shared" si="27"/>
        <v>0.398448842951514</v>
      </c>
      <c r="AV39" s="75">
        <f t="shared" si="28"/>
        <v>0.37433637394724772</v>
      </c>
      <c r="AW39" s="75">
        <f t="shared" si="29"/>
        <v>0.3323199027106602</v>
      </c>
      <c r="AX39" s="75">
        <f t="shared" si="30"/>
        <v>0.40415813280883878</v>
      </c>
      <c r="AY39" s="75">
        <f t="shared" si="31"/>
        <v>0.42578429289710362</v>
      </c>
      <c r="AZ39" s="66">
        <f t="shared" si="32"/>
        <v>0.45245431232804417</v>
      </c>
      <c r="BB39" s="65">
        <f t="shared" si="56"/>
        <v>0.4554286139558068</v>
      </c>
      <c r="BC39" s="66">
        <f t="shared" si="33"/>
        <v>0.31882792039857183</v>
      </c>
    </row>
    <row r="40" spans="1:55">
      <c r="A40" t="s">
        <v>5</v>
      </c>
      <c r="E40">
        <f t="shared" ref="E40:P40" si="63">E8</f>
        <v>53</v>
      </c>
      <c r="N40">
        <f t="shared" si="63"/>
        <v>0</v>
      </c>
      <c r="P40">
        <f t="shared" si="63"/>
        <v>0</v>
      </c>
      <c r="R40" s="34"/>
      <c r="S40" s="57">
        <f t="shared" si="36"/>
        <v>0</v>
      </c>
      <c r="T40" s="58">
        <f t="shared" si="37"/>
        <v>0</v>
      </c>
      <c r="U40" s="58">
        <f t="shared" si="38"/>
        <v>0</v>
      </c>
      <c r="V40" s="59">
        <f t="shared" si="39"/>
        <v>0</v>
      </c>
      <c r="W40" s="59">
        <f t="shared" si="40"/>
        <v>0</v>
      </c>
      <c r="X40" s="59">
        <v>0</v>
      </c>
      <c r="Y40" s="59">
        <v>0</v>
      </c>
      <c r="Z40" s="59">
        <v>0</v>
      </c>
      <c r="AA40" s="59">
        <f t="shared" si="44"/>
        <v>0</v>
      </c>
      <c r="AB40" s="60">
        <f t="shared" si="45"/>
        <v>53</v>
      </c>
      <c r="AC40" s="60">
        <f t="shared" si="46"/>
        <v>0</v>
      </c>
      <c r="AD40" s="60">
        <f t="shared" si="47"/>
        <v>0</v>
      </c>
      <c r="AE40" s="60">
        <v>0</v>
      </c>
      <c r="AF40" s="60">
        <v>0</v>
      </c>
      <c r="AG40" s="60">
        <f t="shared" si="50"/>
        <v>53</v>
      </c>
      <c r="AH40" s="48">
        <f t="shared" si="22"/>
        <v>53</v>
      </c>
      <c r="AI40" s="48">
        <v>0</v>
      </c>
      <c r="AJ40" s="48">
        <f t="shared" si="51"/>
        <v>0</v>
      </c>
      <c r="AK40" s="48">
        <f t="shared" si="52"/>
        <v>0</v>
      </c>
      <c r="AL40" s="48">
        <f t="shared" si="53"/>
        <v>17.666666666666668</v>
      </c>
      <c r="AM40" s="48">
        <f t="shared" si="54"/>
        <v>0</v>
      </c>
      <c r="AN40" s="49">
        <f t="shared" si="55"/>
        <v>53</v>
      </c>
      <c r="AQ40" s="65">
        <f t="shared" si="23"/>
        <v>0</v>
      </c>
      <c r="AR40" s="75">
        <f t="shared" si="24"/>
        <v>0</v>
      </c>
      <c r="AS40" s="75">
        <f t="shared" si="25"/>
        <v>1.2183515932820552E-4</v>
      </c>
      <c r="AT40" s="75">
        <f t="shared" si="26"/>
        <v>9.1730257658178443E-4</v>
      </c>
      <c r="AU40" s="75">
        <f t="shared" si="27"/>
        <v>0</v>
      </c>
      <c r="AV40" s="75">
        <f t="shared" si="28"/>
        <v>0</v>
      </c>
      <c r="AW40" s="75">
        <f t="shared" si="29"/>
        <v>0</v>
      </c>
      <c r="AX40" s="75">
        <f t="shared" si="30"/>
        <v>2.8498737039291946E-4</v>
      </c>
      <c r="AY40" s="75">
        <f t="shared" si="31"/>
        <v>0</v>
      </c>
      <c r="AZ40" s="66">
        <f t="shared" si="32"/>
        <v>9.7115219878935789E-4</v>
      </c>
      <c r="BB40" s="65">
        <f t="shared" si="56"/>
        <v>9.7115219878935789E-4</v>
      </c>
      <c r="BC40" s="66">
        <f t="shared" si="33"/>
        <v>6.79866012899569E-4</v>
      </c>
    </row>
    <row r="41" spans="1:55">
      <c r="A41" t="s">
        <v>6</v>
      </c>
      <c r="B41">
        <f t="shared" ref="B41:Q41" si="64">B9</f>
        <v>269</v>
      </c>
      <c r="C41">
        <f t="shared" si="64"/>
        <v>727</v>
      </c>
      <c r="D41">
        <f t="shared" si="64"/>
        <v>758</v>
      </c>
      <c r="E41">
        <f t="shared" si="64"/>
        <v>673</v>
      </c>
      <c r="F41">
        <f t="shared" si="64"/>
        <v>832</v>
      </c>
      <c r="G41">
        <f t="shared" si="64"/>
        <v>239</v>
      </c>
      <c r="H41">
        <f t="shared" si="64"/>
        <v>299</v>
      </c>
      <c r="I41">
        <f t="shared" si="64"/>
        <v>675</v>
      </c>
      <c r="J41">
        <f t="shared" si="64"/>
        <v>360</v>
      </c>
      <c r="K41">
        <f t="shared" si="64"/>
        <v>1125</v>
      </c>
      <c r="L41">
        <f t="shared" si="64"/>
        <v>1270</v>
      </c>
      <c r="M41">
        <f t="shared" si="64"/>
        <v>598</v>
      </c>
      <c r="N41">
        <f t="shared" si="64"/>
        <v>1240</v>
      </c>
      <c r="O41">
        <f t="shared" si="64"/>
        <v>841</v>
      </c>
      <c r="P41">
        <f t="shared" si="64"/>
        <v>1253</v>
      </c>
      <c r="Q41">
        <f t="shared" si="64"/>
        <v>2529</v>
      </c>
      <c r="R41" s="34">
        <f t="shared" ref="R41" si="65">R9</f>
        <v>2691</v>
      </c>
      <c r="S41" s="57">
        <f t="shared" si="36"/>
        <v>2529</v>
      </c>
      <c r="T41" s="58">
        <f t="shared" si="37"/>
        <v>1253</v>
      </c>
      <c r="U41" s="58">
        <f t="shared" si="38"/>
        <v>3782</v>
      </c>
      <c r="V41" s="59">
        <f t="shared" si="39"/>
        <v>2529</v>
      </c>
      <c r="W41" s="59">
        <f t="shared" si="40"/>
        <v>1270</v>
      </c>
      <c r="X41" s="59">
        <f t="shared" si="41"/>
        <v>1253</v>
      </c>
      <c r="Y41" s="59">
        <f t="shared" si="42"/>
        <v>1240</v>
      </c>
      <c r="Z41" s="59">
        <f t="shared" si="43"/>
        <v>1125</v>
      </c>
      <c r="AA41" s="59">
        <f t="shared" si="44"/>
        <v>7417</v>
      </c>
      <c r="AB41" s="60">
        <f t="shared" si="45"/>
        <v>2529</v>
      </c>
      <c r="AC41" s="60">
        <f t="shared" si="46"/>
        <v>1270</v>
      </c>
      <c r="AD41" s="60">
        <f t="shared" si="47"/>
        <v>1253</v>
      </c>
      <c r="AE41" s="60">
        <f t="shared" si="48"/>
        <v>1240</v>
      </c>
      <c r="AF41" s="60">
        <f t="shared" si="49"/>
        <v>1125</v>
      </c>
      <c r="AG41" s="60">
        <f t="shared" si="50"/>
        <v>7417</v>
      </c>
      <c r="AH41" s="48">
        <f t="shared" si="22"/>
        <v>645.79999999999995</v>
      </c>
      <c r="AI41" s="48">
        <f t="shared" ref="AI41:AI52" si="66">AVERAGE(H41:L41)</f>
        <v>745.8</v>
      </c>
      <c r="AJ41" s="48">
        <f t="shared" si="51"/>
        <v>1292.2</v>
      </c>
      <c r="AK41" s="48">
        <f t="shared" si="52"/>
        <v>2529</v>
      </c>
      <c r="AL41" s="48">
        <f t="shared" si="53"/>
        <v>855.5</v>
      </c>
      <c r="AM41" s="48">
        <f t="shared" si="54"/>
        <v>239</v>
      </c>
      <c r="AN41" s="49">
        <f t="shared" si="55"/>
        <v>651.79999999999995</v>
      </c>
      <c r="AQ41" s="65">
        <f t="shared" si="23"/>
        <v>2.3216982406168277E-2</v>
      </c>
      <c r="AR41" s="75">
        <f t="shared" si="24"/>
        <v>1.8475480195590494E-2</v>
      </c>
      <c r="AS41" s="75">
        <f t="shared" si="25"/>
        <v>1.7050025976175481E-2</v>
      </c>
      <c r="AT41" s="75">
        <f t="shared" si="26"/>
        <v>1.117724535767012E-2</v>
      </c>
      <c r="AU41" s="75">
        <f t="shared" si="27"/>
        <v>1.1494961513919415E-2</v>
      </c>
      <c r="AV41" s="75">
        <f t="shared" si="28"/>
        <v>1.948949057651005E-2</v>
      </c>
      <c r="AW41" s="75">
        <f t="shared" si="29"/>
        <v>4.0467884916952031E-2</v>
      </c>
      <c r="AX41" s="75">
        <f t="shared" si="30"/>
        <v>1.3800378983272221E-2</v>
      </c>
      <c r="AY41" s="75">
        <f t="shared" si="31"/>
        <v>4.2312867360668506E-3</v>
      </c>
      <c r="AZ41" s="66">
        <f t="shared" si="32"/>
        <v>1.1943339682469876E-2</v>
      </c>
      <c r="BB41" s="65">
        <f t="shared" si="56"/>
        <v>4.0467884916952031E-2</v>
      </c>
      <c r="BC41" s="66">
        <f t="shared" si="33"/>
        <v>2.8329997711238539E-2</v>
      </c>
    </row>
    <row r="42" spans="1:55">
      <c r="A42" t="s">
        <v>7</v>
      </c>
      <c r="B42">
        <f t="shared" ref="B42:Q42" si="67">B10</f>
        <v>4</v>
      </c>
      <c r="C42">
        <f t="shared" si="67"/>
        <v>4</v>
      </c>
      <c r="D42">
        <f t="shared" si="67"/>
        <v>1</v>
      </c>
      <c r="E42">
        <f t="shared" si="67"/>
        <v>19</v>
      </c>
      <c r="F42">
        <f t="shared" si="67"/>
        <v>12</v>
      </c>
      <c r="G42">
        <f t="shared" si="67"/>
        <v>11</v>
      </c>
      <c r="H42">
        <f t="shared" si="67"/>
        <v>4</v>
      </c>
      <c r="I42">
        <f t="shared" si="67"/>
        <v>6</v>
      </c>
      <c r="J42">
        <f t="shared" si="67"/>
        <v>2</v>
      </c>
      <c r="K42">
        <f t="shared" si="67"/>
        <v>24</v>
      </c>
      <c r="L42">
        <f t="shared" si="67"/>
        <v>15</v>
      </c>
      <c r="M42">
        <f t="shared" si="67"/>
        <v>7</v>
      </c>
      <c r="N42">
        <f t="shared" si="67"/>
        <v>10</v>
      </c>
      <c r="Q42">
        <f t="shared" si="67"/>
        <v>2</v>
      </c>
      <c r="R42" s="34">
        <f t="shared" ref="R42" si="68">R10</f>
        <v>1</v>
      </c>
      <c r="S42" s="57">
        <f t="shared" si="36"/>
        <v>10</v>
      </c>
      <c r="T42" s="58">
        <f t="shared" si="37"/>
        <v>7</v>
      </c>
      <c r="U42" s="58">
        <f t="shared" si="38"/>
        <v>17</v>
      </c>
      <c r="V42" s="59">
        <f t="shared" si="39"/>
        <v>24</v>
      </c>
      <c r="W42" s="59">
        <f t="shared" si="40"/>
        <v>15</v>
      </c>
      <c r="X42" s="59">
        <f t="shared" si="41"/>
        <v>10</v>
      </c>
      <c r="Y42" s="59">
        <f t="shared" si="42"/>
        <v>7</v>
      </c>
      <c r="Z42" s="59">
        <f t="shared" si="43"/>
        <v>6</v>
      </c>
      <c r="AA42" s="59">
        <f t="shared" si="44"/>
        <v>62</v>
      </c>
      <c r="AB42" s="60">
        <f t="shared" si="45"/>
        <v>24</v>
      </c>
      <c r="AC42" s="60">
        <f t="shared" si="46"/>
        <v>19</v>
      </c>
      <c r="AD42" s="60">
        <f t="shared" si="47"/>
        <v>15</v>
      </c>
      <c r="AE42" s="60">
        <f t="shared" si="48"/>
        <v>12</v>
      </c>
      <c r="AF42" s="60">
        <f t="shared" si="49"/>
        <v>11</v>
      </c>
      <c r="AG42" s="60">
        <f t="shared" si="50"/>
        <v>81</v>
      </c>
      <c r="AH42" s="48">
        <f t="shared" si="22"/>
        <v>9.4</v>
      </c>
      <c r="AI42" s="48">
        <f t="shared" si="66"/>
        <v>10.199999999999999</v>
      </c>
      <c r="AJ42" s="48">
        <f t="shared" si="51"/>
        <v>6.333333333333333</v>
      </c>
      <c r="AK42" s="48">
        <f t="shared" si="52"/>
        <v>2</v>
      </c>
      <c r="AL42" s="48">
        <f t="shared" si="53"/>
        <v>8.6428571428571423</v>
      </c>
      <c r="AM42" s="48">
        <f t="shared" si="54"/>
        <v>11</v>
      </c>
      <c r="AN42" s="49">
        <f t="shared" si="55"/>
        <v>8</v>
      </c>
      <c r="AQ42" s="65">
        <f t="shared" si="23"/>
        <v>1.0435978342275535E-4</v>
      </c>
      <c r="AR42" s="75">
        <f t="shared" si="24"/>
        <v>1.5443976973528525E-4</v>
      </c>
      <c r="AS42" s="75">
        <f t="shared" si="25"/>
        <v>1.8620090387895562E-4</v>
      </c>
      <c r="AT42" s="75">
        <f t="shared" si="26"/>
        <v>1.6269140037488254E-4</v>
      </c>
      <c r="AU42" s="75">
        <f t="shared" si="27"/>
        <v>1.5721186302222851E-4</v>
      </c>
      <c r="AV42" s="75">
        <f t="shared" si="28"/>
        <v>9.5521931835549419E-5</v>
      </c>
      <c r="AW42" s="75">
        <f t="shared" si="29"/>
        <v>3.2003072294940317E-5</v>
      </c>
      <c r="AX42" s="75">
        <f t="shared" si="30"/>
        <v>1.3942104508440667E-4</v>
      </c>
      <c r="AY42" s="75">
        <f t="shared" si="31"/>
        <v>1.9474541463069189E-4</v>
      </c>
      <c r="AZ42" s="66">
        <f t="shared" si="32"/>
        <v>1.4658901113801629E-4</v>
      </c>
      <c r="BB42" s="65">
        <f t="shared" si="56"/>
        <v>1.9474541463069189E-4</v>
      </c>
      <c r="BC42" s="66">
        <f t="shared" si="33"/>
        <v>1.3633371652815412E-4</v>
      </c>
    </row>
    <row r="43" spans="1:55">
      <c r="A43" t="s">
        <v>8</v>
      </c>
      <c r="B43">
        <f t="shared" ref="B43:Q43" si="69">B11</f>
        <v>885</v>
      </c>
      <c r="C43">
        <f t="shared" si="69"/>
        <v>1015</v>
      </c>
      <c r="D43">
        <f t="shared" si="69"/>
        <v>1160</v>
      </c>
      <c r="E43">
        <f t="shared" si="69"/>
        <v>1087</v>
      </c>
      <c r="F43">
        <f t="shared" si="69"/>
        <v>1367</v>
      </c>
      <c r="G43">
        <f t="shared" si="69"/>
        <v>1579</v>
      </c>
      <c r="H43">
        <f t="shared" si="69"/>
        <v>1348</v>
      </c>
      <c r="I43">
        <f t="shared" si="69"/>
        <v>1312</v>
      </c>
      <c r="J43">
        <f t="shared" si="69"/>
        <v>1484</v>
      </c>
      <c r="K43">
        <f t="shared" si="69"/>
        <v>1611</v>
      </c>
      <c r="L43">
        <f t="shared" si="69"/>
        <v>1923</v>
      </c>
      <c r="M43">
        <f t="shared" si="69"/>
        <v>1732</v>
      </c>
      <c r="N43">
        <f t="shared" si="69"/>
        <v>1700</v>
      </c>
      <c r="O43">
        <f t="shared" si="69"/>
        <v>1712</v>
      </c>
      <c r="P43">
        <f t="shared" si="69"/>
        <v>1624</v>
      </c>
      <c r="Q43">
        <f t="shared" si="69"/>
        <v>1569</v>
      </c>
      <c r="R43" s="34">
        <f t="shared" ref="R43" si="70">R11</f>
        <v>1815</v>
      </c>
      <c r="S43" s="57">
        <f t="shared" si="36"/>
        <v>1732</v>
      </c>
      <c r="T43" s="58">
        <f t="shared" si="37"/>
        <v>1712</v>
      </c>
      <c r="U43" s="58">
        <f t="shared" si="38"/>
        <v>3444</v>
      </c>
      <c r="V43" s="59">
        <f t="shared" si="39"/>
        <v>1923</v>
      </c>
      <c r="W43" s="59">
        <f t="shared" si="40"/>
        <v>1732</v>
      </c>
      <c r="X43" s="59">
        <f t="shared" si="41"/>
        <v>1712</v>
      </c>
      <c r="Y43" s="59">
        <f t="shared" si="42"/>
        <v>1700</v>
      </c>
      <c r="Z43" s="59">
        <f t="shared" si="43"/>
        <v>1624</v>
      </c>
      <c r="AA43" s="59">
        <f t="shared" si="44"/>
        <v>8691</v>
      </c>
      <c r="AB43" s="60">
        <f t="shared" si="45"/>
        <v>1923</v>
      </c>
      <c r="AC43" s="60">
        <f t="shared" si="46"/>
        <v>1732</v>
      </c>
      <c r="AD43" s="60">
        <f t="shared" si="47"/>
        <v>1712</v>
      </c>
      <c r="AE43" s="60">
        <f t="shared" si="48"/>
        <v>1700</v>
      </c>
      <c r="AF43" s="60">
        <f t="shared" si="49"/>
        <v>1624</v>
      </c>
      <c r="AG43" s="60">
        <f t="shared" si="50"/>
        <v>8691</v>
      </c>
      <c r="AH43" s="48">
        <f t="shared" si="22"/>
        <v>1241.5999999999999</v>
      </c>
      <c r="AI43" s="48">
        <f t="shared" si="66"/>
        <v>1535.6</v>
      </c>
      <c r="AJ43" s="48">
        <f t="shared" si="51"/>
        <v>1667.4</v>
      </c>
      <c r="AK43" s="48">
        <f t="shared" si="52"/>
        <v>1569</v>
      </c>
      <c r="AL43" s="48">
        <f t="shared" si="53"/>
        <v>1444.25</v>
      </c>
      <c r="AM43" s="48">
        <f t="shared" si="54"/>
        <v>1579</v>
      </c>
      <c r="AN43" s="49">
        <f t="shared" si="55"/>
        <v>1102.8</v>
      </c>
      <c r="AQ43" s="65">
        <f t="shared" si="23"/>
        <v>2.1142064359292317E-2</v>
      </c>
      <c r="AR43" s="75">
        <f t="shared" si="24"/>
        <v>2.164896836724781E-2</v>
      </c>
      <c r="AS43" s="75">
        <f t="shared" si="25"/>
        <v>1.997866735323461E-2</v>
      </c>
      <c r="AT43" s="75">
        <f t="shared" si="26"/>
        <v>2.1489110926112141E-2</v>
      </c>
      <c r="AU43" s="75">
        <f t="shared" si="27"/>
        <v>2.3668091848719031E-2</v>
      </c>
      <c r="AV43" s="75">
        <f t="shared" si="28"/>
        <v>2.5148410917251861E-2</v>
      </c>
      <c r="AW43" s="75">
        <f t="shared" si="29"/>
        <v>2.5106410215380678E-2</v>
      </c>
      <c r="AX43" s="75">
        <f t="shared" si="30"/>
        <v>2.3297717529621165E-2</v>
      </c>
      <c r="AY43" s="75">
        <f t="shared" si="31"/>
        <v>2.7954819063805678E-2</v>
      </c>
      <c r="AZ43" s="66">
        <f t="shared" si="32"/>
        <v>2.0207295185375545E-2</v>
      </c>
      <c r="BB43" s="65">
        <f t="shared" si="56"/>
        <v>2.7954819063805678E-2</v>
      </c>
      <c r="BC43" s="66">
        <f t="shared" si="33"/>
        <v>1.9570085308905031E-2</v>
      </c>
    </row>
    <row r="44" spans="1:55">
      <c r="A44" t="s">
        <v>9</v>
      </c>
      <c r="D44">
        <f t="shared" ref="D44:Q44" si="71">D12</f>
        <v>34</v>
      </c>
      <c r="G44">
        <f t="shared" si="71"/>
        <v>55</v>
      </c>
      <c r="H44">
        <f t="shared" si="71"/>
        <v>258</v>
      </c>
      <c r="I44">
        <f t="shared" si="71"/>
        <v>216</v>
      </c>
      <c r="J44">
        <f t="shared" si="71"/>
        <v>337</v>
      </c>
      <c r="K44">
        <f t="shared" si="71"/>
        <v>241</v>
      </c>
      <c r="L44">
        <f t="shared" si="71"/>
        <v>196</v>
      </c>
      <c r="O44">
        <f t="shared" si="71"/>
        <v>362</v>
      </c>
      <c r="P44">
        <f t="shared" si="71"/>
        <v>208</v>
      </c>
      <c r="Q44">
        <f t="shared" si="71"/>
        <v>206</v>
      </c>
      <c r="R44" s="34">
        <f t="shared" ref="R44" si="72">R12</f>
        <v>92</v>
      </c>
      <c r="S44" s="57">
        <f t="shared" si="36"/>
        <v>362</v>
      </c>
      <c r="T44" s="58">
        <f t="shared" si="37"/>
        <v>208</v>
      </c>
      <c r="U44" s="58">
        <f t="shared" si="38"/>
        <v>570</v>
      </c>
      <c r="V44" s="59">
        <f t="shared" si="39"/>
        <v>362</v>
      </c>
      <c r="W44" s="59">
        <f t="shared" si="40"/>
        <v>337</v>
      </c>
      <c r="X44" s="59">
        <f t="shared" si="41"/>
        <v>258</v>
      </c>
      <c r="Y44" s="59">
        <f t="shared" si="42"/>
        <v>241</v>
      </c>
      <c r="Z44" s="59">
        <f t="shared" si="43"/>
        <v>216</v>
      </c>
      <c r="AA44" s="59">
        <f t="shared" si="44"/>
        <v>1414</v>
      </c>
      <c r="AB44" s="60">
        <f t="shared" si="45"/>
        <v>362</v>
      </c>
      <c r="AC44" s="60">
        <f t="shared" si="46"/>
        <v>337</v>
      </c>
      <c r="AD44" s="60">
        <f t="shared" si="47"/>
        <v>258</v>
      </c>
      <c r="AE44" s="60">
        <f t="shared" si="48"/>
        <v>241</v>
      </c>
      <c r="AF44" s="60">
        <f t="shared" si="49"/>
        <v>216</v>
      </c>
      <c r="AG44" s="60">
        <f t="shared" si="50"/>
        <v>1414</v>
      </c>
      <c r="AH44" s="48">
        <f t="shared" si="22"/>
        <v>44.5</v>
      </c>
      <c r="AI44" s="48">
        <f t="shared" si="66"/>
        <v>249.6</v>
      </c>
      <c r="AJ44" s="48">
        <f t="shared" si="51"/>
        <v>258.66666666666669</v>
      </c>
      <c r="AK44" s="48">
        <f t="shared" si="52"/>
        <v>206</v>
      </c>
      <c r="AL44" s="48">
        <f t="shared" si="53"/>
        <v>211.3</v>
      </c>
      <c r="AM44" s="48">
        <f t="shared" si="54"/>
        <v>55</v>
      </c>
      <c r="AN44" s="49">
        <f t="shared" si="55"/>
        <v>34</v>
      </c>
      <c r="AQ44" s="65">
        <f t="shared" si="23"/>
        <v>3.4991221500570908E-3</v>
      </c>
      <c r="AR44" s="75">
        <f t="shared" si="24"/>
        <v>3.5222231355756992E-3</v>
      </c>
      <c r="AS44" s="75">
        <f t="shared" si="25"/>
        <v>3.2504700998128794E-3</v>
      </c>
      <c r="AT44" s="75">
        <f t="shared" si="26"/>
        <v>7.7018801241300768E-4</v>
      </c>
      <c r="AU44" s="75">
        <f t="shared" si="27"/>
        <v>3.8470667657204156E-3</v>
      </c>
      <c r="AV44" s="75">
        <f t="shared" si="28"/>
        <v>3.9013167949677034E-3</v>
      </c>
      <c r="AW44" s="75">
        <f t="shared" si="29"/>
        <v>3.2963164463788524E-3</v>
      </c>
      <c r="AX44" s="75">
        <f t="shared" si="30"/>
        <v>3.4085564923032386E-3</v>
      </c>
      <c r="AY44" s="75">
        <f t="shared" si="31"/>
        <v>9.7372707315345939E-4</v>
      </c>
      <c r="AZ44" s="66">
        <f t="shared" si="32"/>
        <v>6.2300329733656922E-4</v>
      </c>
      <c r="BB44" s="65">
        <f t="shared" si="56"/>
        <v>3.9013167949677034E-3</v>
      </c>
      <c r="BC44" s="66">
        <f t="shared" si="33"/>
        <v>2.7311606746700219E-3</v>
      </c>
    </row>
    <row r="45" spans="1:55">
      <c r="A45" t="s">
        <v>10</v>
      </c>
      <c r="B45">
        <f>B13+B30</f>
        <v>4670</v>
      </c>
      <c r="C45">
        <f t="shared" ref="C45:Q45" si="73">C13+C30</f>
        <v>5329</v>
      </c>
      <c r="D45">
        <f t="shared" si="73"/>
        <v>5534</v>
      </c>
      <c r="E45">
        <f t="shared" si="73"/>
        <v>6657</v>
      </c>
      <c r="F45">
        <f t="shared" si="73"/>
        <v>4458</v>
      </c>
      <c r="G45">
        <f t="shared" si="73"/>
        <v>3457</v>
      </c>
      <c r="H45">
        <f t="shared" si="73"/>
        <v>2539</v>
      </c>
      <c r="I45">
        <f t="shared" si="73"/>
        <v>2013</v>
      </c>
      <c r="J45">
        <f t="shared" si="73"/>
        <v>3734</v>
      </c>
      <c r="K45">
        <f t="shared" si="73"/>
        <v>2216</v>
      </c>
      <c r="L45">
        <f t="shared" si="73"/>
        <v>2292</v>
      </c>
      <c r="M45">
        <f t="shared" si="73"/>
        <v>3205</v>
      </c>
      <c r="N45">
        <f t="shared" si="73"/>
        <v>2993</v>
      </c>
      <c r="O45">
        <f t="shared" si="73"/>
        <v>3138</v>
      </c>
      <c r="P45">
        <f t="shared" si="73"/>
        <v>2248</v>
      </c>
      <c r="Q45">
        <f t="shared" si="73"/>
        <v>2648</v>
      </c>
      <c r="R45" s="34">
        <f t="shared" ref="R45" si="74">R13+R30</f>
        <v>2185</v>
      </c>
      <c r="S45" s="57">
        <f t="shared" si="36"/>
        <v>3205</v>
      </c>
      <c r="T45" s="58">
        <f t="shared" si="37"/>
        <v>3138</v>
      </c>
      <c r="U45" s="58">
        <f t="shared" si="38"/>
        <v>6343</v>
      </c>
      <c r="V45" s="59">
        <f t="shared" si="39"/>
        <v>3734</v>
      </c>
      <c r="W45" s="59">
        <f t="shared" si="40"/>
        <v>3205</v>
      </c>
      <c r="X45" s="59">
        <f t="shared" si="41"/>
        <v>3138</v>
      </c>
      <c r="Y45" s="59">
        <f t="shared" si="42"/>
        <v>2993</v>
      </c>
      <c r="Z45" s="59">
        <f t="shared" si="43"/>
        <v>2648</v>
      </c>
      <c r="AA45" s="59">
        <f t="shared" si="44"/>
        <v>15718</v>
      </c>
      <c r="AB45" s="60">
        <f t="shared" si="45"/>
        <v>6657</v>
      </c>
      <c r="AC45" s="60">
        <f t="shared" si="46"/>
        <v>5534</v>
      </c>
      <c r="AD45" s="60">
        <f t="shared" si="47"/>
        <v>5329</v>
      </c>
      <c r="AE45" s="60">
        <f t="shared" si="48"/>
        <v>4458</v>
      </c>
      <c r="AF45" s="60">
        <f t="shared" si="49"/>
        <v>3734</v>
      </c>
      <c r="AG45" s="60">
        <f t="shared" si="50"/>
        <v>25712</v>
      </c>
      <c r="AH45" s="48">
        <f t="shared" si="22"/>
        <v>5087</v>
      </c>
      <c r="AI45" s="48">
        <f t="shared" si="66"/>
        <v>2558.8000000000002</v>
      </c>
      <c r="AJ45" s="48">
        <f t="shared" si="51"/>
        <v>2846.4</v>
      </c>
      <c r="AK45" s="48">
        <f t="shared" si="52"/>
        <v>2648</v>
      </c>
      <c r="AL45" s="48">
        <f t="shared" si="53"/>
        <v>3570.6875</v>
      </c>
      <c r="AM45" s="48">
        <f t="shared" si="54"/>
        <v>3457</v>
      </c>
      <c r="AN45" s="49">
        <f t="shared" si="55"/>
        <v>5329.6</v>
      </c>
      <c r="AQ45" s="65">
        <f t="shared" si="23"/>
        <v>3.8938476838266893E-2</v>
      </c>
      <c r="AR45" s="75">
        <f t="shared" si="24"/>
        <v>3.9152972591922797E-2</v>
      </c>
      <c r="AS45" s="75">
        <f t="shared" si="25"/>
        <v>5.9106143710317367E-2</v>
      </c>
      <c r="AT45" s="75">
        <f t="shared" si="26"/>
        <v>8.8043739756066747E-2</v>
      </c>
      <c r="AU45" s="75">
        <f t="shared" si="27"/>
        <v>3.9438599519733178E-2</v>
      </c>
      <c r="AV45" s="75">
        <f t="shared" si="28"/>
        <v>4.2930572648953877E-2</v>
      </c>
      <c r="AW45" s="75">
        <f t="shared" si="29"/>
        <v>4.2372067718500973E-2</v>
      </c>
      <c r="AX45" s="75">
        <f t="shared" si="30"/>
        <v>5.7600047610558536E-2</v>
      </c>
      <c r="AY45" s="75">
        <f t="shared" si="31"/>
        <v>6.1203172579845623E-2</v>
      </c>
      <c r="AZ45" s="66">
        <f t="shared" si="32"/>
        <v>9.7657599220146454E-2</v>
      </c>
      <c r="BB45" s="65">
        <f t="shared" si="56"/>
        <v>9.7657599220146454E-2</v>
      </c>
      <c r="BC45" s="66">
        <f t="shared" si="33"/>
        <v>6.8366300044331002E-2</v>
      </c>
    </row>
    <row r="46" spans="1:55">
      <c r="A46" t="s">
        <v>11</v>
      </c>
      <c r="B46">
        <f t="shared" ref="B46:Q46" si="75">B14</f>
        <v>3463</v>
      </c>
      <c r="C46">
        <f t="shared" si="75"/>
        <v>4261</v>
      </c>
      <c r="D46">
        <f t="shared" si="75"/>
        <v>4555</v>
      </c>
      <c r="E46">
        <f t="shared" si="75"/>
        <v>3813</v>
      </c>
      <c r="F46">
        <f t="shared" si="75"/>
        <v>2211</v>
      </c>
      <c r="G46">
        <f t="shared" si="75"/>
        <v>2259</v>
      </c>
      <c r="H46">
        <f t="shared" si="75"/>
        <v>2846</v>
      </c>
      <c r="I46">
        <f t="shared" si="75"/>
        <v>3924</v>
      </c>
      <c r="J46">
        <f t="shared" si="75"/>
        <v>3060</v>
      </c>
      <c r="K46">
        <f t="shared" si="75"/>
        <v>3560</v>
      </c>
      <c r="L46">
        <f t="shared" si="75"/>
        <v>3482</v>
      </c>
      <c r="M46">
        <f t="shared" si="75"/>
        <v>3223</v>
      </c>
      <c r="N46">
        <f t="shared" si="75"/>
        <v>3591</v>
      </c>
      <c r="O46">
        <f t="shared" si="75"/>
        <v>3495</v>
      </c>
      <c r="P46">
        <f t="shared" si="75"/>
        <v>3743</v>
      </c>
      <c r="Q46">
        <f t="shared" si="75"/>
        <v>3392</v>
      </c>
      <c r="R46" s="34">
        <f t="shared" ref="R46" si="76">R14</f>
        <v>3293</v>
      </c>
      <c r="S46" s="57">
        <f t="shared" si="36"/>
        <v>3743</v>
      </c>
      <c r="T46" s="58">
        <f t="shared" si="37"/>
        <v>3591</v>
      </c>
      <c r="U46" s="58">
        <f t="shared" si="38"/>
        <v>7334</v>
      </c>
      <c r="V46" s="59">
        <f t="shared" si="39"/>
        <v>3924</v>
      </c>
      <c r="W46" s="59">
        <f t="shared" si="40"/>
        <v>3743</v>
      </c>
      <c r="X46" s="59">
        <f t="shared" si="41"/>
        <v>3591</v>
      </c>
      <c r="Y46" s="59">
        <f t="shared" si="42"/>
        <v>3560</v>
      </c>
      <c r="Z46" s="59">
        <f t="shared" si="43"/>
        <v>3495</v>
      </c>
      <c r="AA46" s="59">
        <f t="shared" si="44"/>
        <v>18313</v>
      </c>
      <c r="AB46" s="60">
        <f t="shared" si="45"/>
        <v>4555</v>
      </c>
      <c r="AC46" s="60">
        <f t="shared" si="46"/>
        <v>4261</v>
      </c>
      <c r="AD46" s="60">
        <f t="shared" si="47"/>
        <v>3924</v>
      </c>
      <c r="AE46" s="60">
        <f t="shared" si="48"/>
        <v>3813</v>
      </c>
      <c r="AF46" s="60">
        <f t="shared" si="49"/>
        <v>3743</v>
      </c>
      <c r="AG46" s="60">
        <f t="shared" si="50"/>
        <v>20296</v>
      </c>
      <c r="AH46" s="48">
        <f t="shared" si="22"/>
        <v>3419.8</v>
      </c>
      <c r="AI46" s="48">
        <f t="shared" si="66"/>
        <v>3374.4</v>
      </c>
      <c r="AJ46" s="48">
        <f t="shared" si="51"/>
        <v>3488.8</v>
      </c>
      <c r="AK46" s="48">
        <f t="shared" si="52"/>
        <v>3392</v>
      </c>
      <c r="AL46" s="48">
        <f t="shared" si="53"/>
        <v>3429.875</v>
      </c>
      <c r="AM46" s="48">
        <f t="shared" si="54"/>
        <v>2259</v>
      </c>
      <c r="AN46" s="49">
        <f t="shared" si="55"/>
        <v>3660.6</v>
      </c>
      <c r="AQ46" s="65">
        <f t="shared" si="23"/>
        <v>4.5022038330734572E-2</v>
      </c>
      <c r="AR46" s="75">
        <f t="shared" si="24"/>
        <v>4.5617024244552884E-2</v>
      </c>
      <c r="AS46" s="75">
        <f t="shared" si="25"/>
        <v>4.6655969692929421E-2</v>
      </c>
      <c r="AT46" s="75">
        <f t="shared" si="26"/>
        <v>5.918851606404503E-2</v>
      </c>
      <c r="AU46" s="75">
        <f t="shared" si="27"/>
        <v>5.2009383390412542E-2</v>
      </c>
      <c r="AV46" s="75">
        <f t="shared" si="28"/>
        <v>5.261951301913656E-2</v>
      </c>
      <c r="AW46" s="75">
        <f t="shared" si="29"/>
        <v>5.4277210612218775E-2</v>
      </c>
      <c r="AX46" s="75">
        <f t="shared" si="30"/>
        <v>5.5328550397721575E-2</v>
      </c>
      <c r="AY46" s="75">
        <f t="shared" si="31"/>
        <v>3.9993626513702994E-2</v>
      </c>
      <c r="AZ46" s="66">
        <f t="shared" si="32"/>
        <v>6.7075466771477799E-2</v>
      </c>
      <c r="BB46" s="65">
        <f t="shared" si="56"/>
        <v>6.7075466771477799E-2</v>
      </c>
      <c r="BC46" s="66">
        <f t="shared" si="33"/>
        <v>4.6956934468304949E-2</v>
      </c>
    </row>
    <row r="47" spans="1:55">
      <c r="A47" t="s">
        <v>12</v>
      </c>
      <c r="B47">
        <f t="shared" ref="B47:Q47" si="77">B15</f>
        <v>105</v>
      </c>
      <c r="C47">
        <f t="shared" si="77"/>
        <v>72</v>
      </c>
      <c r="D47">
        <f t="shared" si="77"/>
        <v>82</v>
      </c>
      <c r="E47">
        <f t="shared" si="77"/>
        <v>645</v>
      </c>
      <c r="F47">
        <f t="shared" si="77"/>
        <v>1529</v>
      </c>
      <c r="G47">
        <f t="shared" si="77"/>
        <v>2181</v>
      </c>
      <c r="H47">
        <f t="shared" si="77"/>
        <v>1790</v>
      </c>
      <c r="I47">
        <f t="shared" si="77"/>
        <v>1919</v>
      </c>
      <c r="J47">
        <f t="shared" si="77"/>
        <v>507</v>
      </c>
      <c r="K47">
        <f t="shared" si="77"/>
        <v>864</v>
      </c>
      <c r="L47">
        <f t="shared" si="77"/>
        <v>795</v>
      </c>
      <c r="M47">
        <f t="shared" si="77"/>
        <v>294</v>
      </c>
      <c r="N47">
        <f t="shared" si="77"/>
        <v>801</v>
      </c>
      <c r="O47">
        <f t="shared" si="77"/>
        <v>237</v>
      </c>
      <c r="P47">
        <f t="shared" si="77"/>
        <v>308</v>
      </c>
      <c r="Q47">
        <f t="shared" si="77"/>
        <v>371</v>
      </c>
      <c r="R47" s="34">
        <f t="shared" ref="R47" si="78">R15</f>
        <v>110</v>
      </c>
      <c r="S47" s="57">
        <f t="shared" si="36"/>
        <v>801</v>
      </c>
      <c r="T47" s="58">
        <f t="shared" si="37"/>
        <v>371</v>
      </c>
      <c r="U47" s="58">
        <f t="shared" si="38"/>
        <v>1172</v>
      </c>
      <c r="V47" s="59">
        <f t="shared" si="39"/>
        <v>1919</v>
      </c>
      <c r="W47" s="59">
        <f t="shared" si="40"/>
        <v>1790</v>
      </c>
      <c r="X47" s="59">
        <f t="shared" si="41"/>
        <v>864</v>
      </c>
      <c r="Y47" s="59">
        <f t="shared" si="42"/>
        <v>801</v>
      </c>
      <c r="Z47" s="59">
        <f t="shared" si="43"/>
        <v>795</v>
      </c>
      <c r="AA47" s="59">
        <f t="shared" si="44"/>
        <v>6169</v>
      </c>
      <c r="AB47" s="60">
        <f t="shared" si="45"/>
        <v>2181</v>
      </c>
      <c r="AC47" s="60">
        <f t="shared" si="46"/>
        <v>1919</v>
      </c>
      <c r="AD47" s="60">
        <f t="shared" si="47"/>
        <v>1790</v>
      </c>
      <c r="AE47" s="60">
        <f t="shared" si="48"/>
        <v>1529</v>
      </c>
      <c r="AF47" s="60">
        <f t="shared" si="49"/>
        <v>864</v>
      </c>
      <c r="AG47" s="60">
        <f t="shared" si="50"/>
        <v>8283</v>
      </c>
      <c r="AH47" s="48">
        <f t="shared" si="22"/>
        <v>901.8</v>
      </c>
      <c r="AI47" s="48">
        <f t="shared" si="66"/>
        <v>1175</v>
      </c>
      <c r="AJ47" s="48">
        <f t="shared" si="51"/>
        <v>402.2</v>
      </c>
      <c r="AK47" s="48">
        <f t="shared" si="52"/>
        <v>371</v>
      </c>
      <c r="AL47" s="48">
        <f t="shared" si="53"/>
        <v>781.25</v>
      </c>
      <c r="AM47" s="48">
        <f t="shared" si="54"/>
        <v>2181</v>
      </c>
      <c r="AN47" s="49">
        <f t="shared" si="55"/>
        <v>486.6</v>
      </c>
      <c r="AQ47" s="65">
        <f t="shared" si="23"/>
        <v>7.1946862453805445E-3</v>
      </c>
      <c r="AR47" s="75">
        <f t="shared" si="24"/>
        <v>1.5366757088660882E-2</v>
      </c>
      <c r="AS47" s="75">
        <f t="shared" si="25"/>
        <v>1.9040766504066536E-2</v>
      </c>
      <c r="AT47" s="75">
        <f t="shared" si="26"/>
        <v>1.5607989878517985E-2</v>
      </c>
      <c r="AU47" s="75">
        <f t="shared" si="27"/>
        <v>1.8110190103050837E-2</v>
      </c>
      <c r="AV47" s="75">
        <f t="shared" si="28"/>
        <v>6.0661454185670493E-3</v>
      </c>
      <c r="AW47" s="75">
        <f t="shared" si="29"/>
        <v>5.9365699107114282E-3</v>
      </c>
      <c r="AX47" s="75">
        <f t="shared" si="30"/>
        <v>1.2602625459592546E-2</v>
      </c>
      <c r="AY47" s="75">
        <f t="shared" si="31"/>
        <v>3.8612704482685362E-2</v>
      </c>
      <c r="AZ47" s="66">
        <f t="shared" si="32"/>
        <v>8.9162766024698404E-3</v>
      </c>
      <c r="BB47" s="65">
        <f t="shared" si="56"/>
        <v>3.8612704482685362E-2</v>
      </c>
      <c r="BC47" s="66">
        <f t="shared" si="33"/>
        <v>2.703125779526401E-2</v>
      </c>
    </row>
    <row r="48" spans="1:55">
      <c r="A48" t="s">
        <v>13</v>
      </c>
      <c r="B48">
        <f t="shared" ref="B48:Q48" si="79">B16</f>
        <v>404</v>
      </c>
      <c r="C48">
        <f t="shared" si="79"/>
        <v>189</v>
      </c>
      <c r="D48">
        <f t="shared" si="79"/>
        <v>1084</v>
      </c>
      <c r="E48">
        <f t="shared" si="79"/>
        <v>980</v>
      </c>
      <c r="F48">
        <f t="shared" si="79"/>
        <v>2450</v>
      </c>
      <c r="G48">
        <f t="shared" si="79"/>
        <v>2742</v>
      </c>
      <c r="H48">
        <f t="shared" si="79"/>
        <v>6476</v>
      </c>
      <c r="I48">
        <f t="shared" si="79"/>
        <v>5035</v>
      </c>
      <c r="J48">
        <f t="shared" si="79"/>
        <v>6637</v>
      </c>
      <c r="K48">
        <f t="shared" si="79"/>
        <v>10112</v>
      </c>
      <c r="L48">
        <f t="shared" si="79"/>
        <v>7284</v>
      </c>
      <c r="M48">
        <f t="shared" si="79"/>
        <v>6503</v>
      </c>
      <c r="N48">
        <f t="shared" si="79"/>
        <v>8120</v>
      </c>
      <c r="O48">
        <f t="shared" si="79"/>
        <v>9855</v>
      </c>
      <c r="P48">
        <f t="shared" si="79"/>
        <v>14159</v>
      </c>
      <c r="Q48">
        <f t="shared" si="79"/>
        <v>10800</v>
      </c>
      <c r="R48" s="34">
        <f t="shared" ref="R48" si="80">R16</f>
        <v>5165</v>
      </c>
      <c r="S48" s="57">
        <f t="shared" si="36"/>
        <v>14159</v>
      </c>
      <c r="T48" s="58">
        <f t="shared" si="37"/>
        <v>10800</v>
      </c>
      <c r="U48" s="58">
        <f t="shared" si="38"/>
        <v>24959</v>
      </c>
      <c r="V48" s="59">
        <f t="shared" si="39"/>
        <v>14159</v>
      </c>
      <c r="W48" s="59">
        <f t="shared" si="40"/>
        <v>10800</v>
      </c>
      <c r="X48" s="59">
        <f t="shared" si="41"/>
        <v>10112</v>
      </c>
      <c r="Y48" s="59">
        <f t="shared" si="42"/>
        <v>9855</v>
      </c>
      <c r="Z48" s="59">
        <f t="shared" si="43"/>
        <v>8120</v>
      </c>
      <c r="AA48" s="59">
        <f t="shared" si="44"/>
        <v>53046</v>
      </c>
      <c r="AB48" s="60">
        <f t="shared" si="45"/>
        <v>14159</v>
      </c>
      <c r="AC48" s="60">
        <f t="shared" si="46"/>
        <v>10800</v>
      </c>
      <c r="AD48" s="60">
        <f t="shared" si="47"/>
        <v>10112</v>
      </c>
      <c r="AE48" s="60">
        <f t="shared" si="48"/>
        <v>9855</v>
      </c>
      <c r="AF48" s="60">
        <f t="shared" si="49"/>
        <v>8120</v>
      </c>
      <c r="AG48" s="60">
        <f t="shared" si="50"/>
        <v>53046</v>
      </c>
      <c r="AH48" s="48">
        <f t="shared" si="22"/>
        <v>1489</v>
      </c>
      <c r="AI48" s="48">
        <f t="shared" si="66"/>
        <v>7108.8</v>
      </c>
      <c r="AJ48" s="48">
        <f t="shared" si="51"/>
        <v>9887.4</v>
      </c>
      <c r="AK48" s="48">
        <f t="shared" si="52"/>
        <v>10800</v>
      </c>
      <c r="AL48" s="48">
        <f t="shared" si="53"/>
        <v>5801.875</v>
      </c>
      <c r="AM48" s="48">
        <f t="shared" si="54"/>
        <v>2742</v>
      </c>
      <c r="AN48" s="49">
        <f t="shared" si="55"/>
        <v>1021.4</v>
      </c>
      <c r="AQ48" s="65">
        <f t="shared" si="23"/>
        <v>0.15321857849697357</v>
      </c>
      <c r="AR48" s="75">
        <f t="shared" si="24"/>
        <v>0.13213567782867647</v>
      </c>
      <c r="AS48" s="75">
        <f t="shared" si="25"/>
        <v>0.12194090305139604</v>
      </c>
      <c r="AT48" s="75">
        <f t="shared" si="26"/>
        <v>2.5771010123212774E-2</v>
      </c>
      <c r="AU48" s="75">
        <f t="shared" si="27"/>
        <v>0.10956742076984492</v>
      </c>
      <c r="AV48" s="75">
        <f t="shared" si="28"/>
        <v>0.1491258234996018</v>
      </c>
      <c r="AW48" s="75">
        <f t="shared" si="29"/>
        <v>0.17281659039267769</v>
      </c>
      <c r="AX48" s="75">
        <f t="shared" si="30"/>
        <v>9.3592137713118084E-2</v>
      </c>
      <c r="AY48" s="75">
        <f t="shared" si="31"/>
        <v>4.8544720628850645E-2</v>
      </c>
      <c r="AZ48" s="66">
        <f t="shared" si="32"/>
        <v>1.871575199704623E-2</v>
      </c>
      <c r="BB48" s="65">
        <f t="shared" si="56"/>
        <v>0.17281659039267769</v>
      </c>
      <c r="BC48" s="66">
        <f t="shared" si="33"/>
        <v>0.12098219663162364</v>
      </c>
    </row>
    <row r="49" spans="1:55">
      <c r="A49" t="s">
        <v>14</v>
      </c>
      <c r="J49">
        <f t="shared" ref="J49:Q49" si="81">J17</f>
        <v>121</v>
      </c>
      <c r="M49">
        <f t="shared" si="81"/>
        <v>108</v>
      </c>
      <c r="N49">
        <f t="shared" si="81"/>
        <v>254</v>
      </c>
      <c r="O49">
        <f t="shared" si="81"/>
        <v>0</v>
      </c>
      <c r="P49">
        <f t="shared" si="81"/>
        <v>8</v>
      </c>
      <c r="Q49">
        <f t="shared" si="81"/>
        <v>1852</v>
      </c>
      <c r="R49" s="34">
        <f t="shared" ref="R49" si="82">R17</f>
        <v>2456</v>
      </c>
      <c r="S49" s="57">
        <f t="shared" si="36"/>
        <v>1852</v>
      </c>
      <c r="T49" s="58">
        <f t="shared" si="37"/>
        <v>254</v>
      </c>
      <c r="U49" s="58">
        <f t="shared" si="38"/>
        <v>2106</v>
      </c>
      <c r="V49" s="59">
        <f t="shared" si="39"/>
        <v>1852</v>
      </c>
      <c r="W49" s="59">
        <f t="shared" si="40"/>
        <v>254</v>
      </c>
      <c r="X49" s="59">
        <f t="shared" si="41"/>
        <v>121</v>
      </c>
      <c r="Y49" s="59">
        <f t="shared" si="42"/>
        <v>108</v>
      </c>
      <c r="Z49" s="59">
        <f t="shared" si="43"/>
        <v>8</v>
      </c>
      <c r="AA49" s="59">
        <f t="shared" si="44"/>
        <v>2343</v>
      </c>
      <c r="AB49" s="60">
        <f t="shared" si="45"/>
        <v>1852</v>
      </c>
      <c r="AC49" s="60">
        <f t="shared" si="46"/>
        <v>254</v>
      </c>
      <c r="AD49" s="60">
        <f t="shared" si="47"/>
        <v>121</v>
      </c>
      <c r="AE49" s="60">
        <f t="shared" si="48"/>
        <v>108</v>
      </c>
      <c r="AF49" s="60">
        <f t="shared" si="49"/>
        <v>8</v>
      </c>
      <c r="AG49" s="60">
        <f t="shared" si="50"/>
        <v>2343</v>
      </c>
      <c r="AH49" s="48">
        <v>0</v>
      </c>
      <c r="AI49" s="48">
        <f t="shared" si="66"/>
        <v>121</v>
      </c>
      <c r="AJ49" s="48">
        <f t="shared" si="51"/>
        <v>444.4</v>
      </c>
      <c r="AK49" s="48">
        <f t="shared" si="52"/>
        <v>1852</v>
      </c>
      <c r="AL49" s="48">
        <f t="shared" si="53"/>
        <v>390.5</v>
      </c>
      <c r="AM49" s="48">
        <f t="shared" si="54"/>
        <v>0</v>
      </c>
      <c r="AN49" s="49"/>
      <c r="AQ49" s="65">
        <f t="shared" si="23"/>
        <v>1.2928335522842515E-2</v>
      </c>
      <c r="AR49" s="75">
        <f t="shared" si="24"/>
        <v>5.8363287175769892E-3</v>
      </c>
      <c r="AS49" s="75">
        <f t="shared" si="25"/>
        <v>5.3860335529431237E-3</v>
      </c>
      <c r="AT49" s="75">
        <f t="shared" si="26"/>
        <v>0</v>
      </c>
      <c r="AU49" s="75">
        <f t="shared" si="27"/>
        <v>1.864964257420554E-3</v>
      </c>
      <c r="AV49" s="75">
        <f t="shared" si="28"/>
        <v>6.7026231327976049E-3</v>
      </c>
      <c r="AW49" s="75">
        <f t="shared" si="29"/>
        <v>2.963484494511473E-2</v>
      </c>
      <c r="AX49" s="75">
        <f t="shared" si="30"/>
        <v>6.2992963097227381E-3</v>
      </c>
      <c r="AY49" s="75">
        <f t="shared" si="31"/>
        <v>0</v>
      </c>
      <c r="AZ49" s="66">
        <f t="shared" si="32"/>
        <v>0</v>
      </c>
      <c r="BB49" s="65">
        <f t="shared" si="56"/>
        <v>2.963484494511473E-2</v>
      </c>
      <c r="BC49" s="66">
        <f t="shared" si="33"/>
        <v>2.0746206311274721E-2</v>
      </c>
    </row>
    <row r="50" spans="1:55">
      <c r="A50" t="s">
        <v>15</v>
      </c>
      <c r="B50">
        <f t="shared" ref="B50:Q50" si="83">B18</f>
        <v>858</v>
      </c>
      <c r="C50">
        <f t="shared" si="83"/>
        <v>1074</v>
      </c>
      <c r="D50">
        <f t="shared" si="83"/>
        <v>845</v>
      </c>
      <c r="E50">
        <f t="shared" si="83"/>
        <v>318</v>
      </c>
      <c r="F50">
        <f t="shared" si="83"/>
        <v>206</v>
      </c>
      <c r="G50">
        <f t="shared" si="83"/>
        <v>256</v>
      </c>
      <c r="H50">
        <f t="shared" si="83"/>
        <v>405</v>
      </c>
      <c r="I50">
        <f t="shared" si="83"/>
        <v>354</v>
      </c>
      <c r="J50">
        <f t="shared" si="83"/>
        <v>220</v>
      </c>
      <c r="K50">
        <f t="shared" si="83"/>
        <v>124</v>
      </c>
      <c r="L50">
        <f t="shared" si="83"/>
        <v>57</v>
      </c>
      <c r="M50">
        <f t="shared" si="83"/>
        <v>36</v>
      </c>
      <c r="N50">
        <f t="shared" si="83"/>
        <v>760</v>
      </c>
      <c r="O50">
        <f t="shared" si="83"/>
        <v>1439</v>
      </c>
      <c r="P50">
        <f t="shared" si="83"/>
        <v>264</v>
      </c>
      <c r="Q50">
        <f t="shared" si="83"/>
        <v>710</v>
      </c>
      <c r="R50" s="34">
        <f t="shared" ref="R50" si="84">R18</f>
        <v>1239</v>
      </c>
      <c r="S50" s="57">
        <f t="shared" si="36"/>
        <v>1439</v>
      </c>
      <c r="T50" s="58">
        <f t="shared" si="37"/>
        <v>760</v>
      </c>
      <c r="U50" s="58">
        <f t="shared" si="38"/>
        <v>2199</v>
      </c>
      <c r="V50" s="59">
        <f t="shared" si="39"/>
        <v>1439</v>
      </c>
      <c r="W50" s="59">
        <f t="shared" si="40"/>
        <v>760</v>
      </c>
      <c r="X50" s="59">
        <f t="shared" si="41"/>
        <v>710</v>
      </c>
      <c r="Y50" s="59">
        <f t="shared" si="42"/>
        <v>405</v>
      </c>
      <c r="Z50" s="59">
        <f t="shared" si="43"/>
        <v>354</v>
      </c>
      <c r="AA50" s="59">
        <f t="shared" si="44"/>
        <v>3668</v>
      </c>
      <c r="AB50" s="60">
        <f t="shared" si="45"/>
        <v>1439</v>
      </c>
      <c r="AC50" s="60">
        <f t="shared" si="46"/>
        <v>1074</v>
      </c>
      <c r="AD50" s="60">
        <f t="shared" si="47"/>
        <v>845</v>
      </c>
      <c r="AE50" s="60">
        <f t="shared" si="48"/>
        <v>760</v>
      </c>
      <c r="AF50" s="60">
        <f t="shared" si="49"/>
        <v>710</v>
      </c>
      <c r="AG50" s="60">
        <f t="shared" si="50"/>
        <v>4828</v>
      </c>
      <c r="AH50" s="48">
        <f>AVERAGE(C50:G50)</f>
        <v>539.79999999999995</v>
      </c>
      <c r="AI50" s="48">
        <f t="shared" si="66"/>
        <v>232</v>
      </c>
      <c r="AJ50" s="48">
        <f t="shared" si="51"/>
        <v>641.79999999999995</v>
      </c>
      <c r="AK50" s="48">
        <f t="shared" si="52"/>
        <v>710</v>
      </c>
      <c r="AL50" s="48">
        <f t="shared" si="53"/>
        <v>495.375</v>
      </c>
      <c r="AM50" s="48">
        <f t="shared" si="54"/>
        <v>256</v>
      </c>
      <c r="AN50" s="49">
        <f t="shared" si="55"/>
        <v>660.2</v>
      </c>
      <c r="AQ50" s="65">
        <f t="shared" si="23"/>
        <v>1.3499244926272882E-2</v>
      </c>
      <c r="AR50" s="75">
        <f t="shared" si="24"/>
        <v>9.1368560546617149E-3</v>
      </c>
      <c r="AS50" s="75">
        <f t="shared" si="25"/>
        <v>1.1098493381822195E-2</v>
      </c>
      <c r="AT50" s="75">
        <f t="shared" si="26"/>
        <v>9.3426402045065516E-3</v>
      </c>
      <c r="AU50" s="75">
        <f t="shared" si="27"/>
        <v>3.5757992373683352E-3</v>
      </c>
      <c r="AV50" s="75">
        <f t="shared" si="28"/>
        <v>9.6798909240087827E-3</v>
      </c>
      <c r="AW50" s="75">
        <f t="shared" si="29"/>
        <v>1.1361090664703812E-2</v>
      </c>
      <c r="AX50" s="75">
        <f t="shared" si="30"/>
        <v>7.9910727514184415E-3</v>
      </c>
      <c r="AY50" s="75">
        <f t="shared" si="31"/>
        <v>4.5322569223142841E-3</v>
      </c>
      <c r="AZ50" s="66">
        <f t="shared" si="32"/>
        <v>1.2097258144164794E-2</v>
      </c>
      <c r="BB50" s="65">
        <f t="shared" si="56"/>
        <v>1.3499244926272882E-2</v>
      </c>
      <c r="BC50" s="66">
        <f t="shared" si="33"/>
        <v>9.4502981475208629E-3</v>
      </c>
    </row>
    <row r="51" spans="1:55">
      <c r="A51" t="s">
        <v>16</v>
      </c>
      <c r="B51">
        <f t="shared" ref="B51:Q51" si="85">B19</f>
        <v>240</v>
      </c>
      <c r="C51">
        <f t="shared" si="85"/>
        <v>103</v>
      </c>
      <c r="D51">
        <f t="shared" si="85"/>
        <v>186</v>
      </c>
      <c r="E51">
        <f t="shared" si="85"/>
        <v>52</v>
      </c>
      <c r="F51">
        <f t="shared" si="85"/>
        <v>224</v>
      </c>
      <c r="G51">
        <f t="shared" si="85"/>
        <v>296</v>
      </c>
      <c r="H51">
        <f t="shared" si="85"/>
        <v>8</v>
      </c>
      <c r="I51">
        <f t="shared" si="85"/>
        <v>459</v>
      </c>
      <c r="J51">
        <f t="shared" si="85"/>
        <v>159</v>
      </c>
      <c r="K51">
        <f t="shared" si="85"/>
        <v>351</v>
      </c>
      <c r="L51">
        <f t="shared" si="85"/>
        <v>674</v>
      </c>
      <c r="M51">
        <f t="shared" si="85"/>
        <v>459</v>
      </c>
      <c r="N51">
        <f t="shared" si="85"/>
        <v>917</v>
      </c>
      <c r="O51">
        <f t="shared" si="85"/>
        <v>1508</v>
      </c>
      <c r="P51">
        <f t="shared" si="85"/>
        <v>489</v>
      </c>
      <c r="Q51">
        <f t="shared" si="85"/>
        <v>451</v>
      </c>
      <c r="R51" s="34">
        <f t="shared" ref="R51" si="86">R19</f>
        <v>1531</v>
      </c>
      <c r="S51" s="57">
        <f t="shared" si="36"/>
        <v>1508</v>
      </c>
      <c r="T51" s="58">
        <f t="shared" si="37"/>
        <v>917</v>
      </c>
      <c r="U51" s="58">
        <f t="shared" si="38"/>
        <v>2425</v>
      </c>
      <c r="V51" s="59">
        <f t="shared" si="39"/>
        <v>1508</v>
      </c>
      <c r="W51" s="59">
        <f t="shared" si="40"/>
        <v>917</v>
      </c>
      <c r="X51" s="59">
        <f t="shared" si="41"/>
        <v>674</v>
      </c>
      <c r="Y51" s="59">
        <f t="shared" si="42"/>
        <v>489</v>
      </c>
      <c r="Z51" s="59">
        <f t="shared" si="43"/>
        <v>459</v>
      </c>
      <c r="AA51" s="59">
        <f t="shared" si="44"/>
        <v>4047</v>
      </c>
      <c r="AB51" s="60">
        <f t="shared" si="45"/>
        <v>1508</v>
      </c>
      <c r="AC51" s="60">
        <f t="shared" si="46"/>
        <v>917</v>
      </c>
      <c r="AD51" s="60">
        <f t="shared" si="47"/>
        <v>674</v>
      </c>
      <c r="AE51" s="60">
        <f t="shared" si="48"/>
        <v>489</v>
      </c>
      <c r="AF51" s="60">
        <f t="shared" si="49"/>
        <v>459</v>
      </c>
      <c r="AG51" s="60">
        <f t="shared" si="50"/>
        <v>4047</v>
      </c>
      <c r="AH51" s="48">
        <f>AVERAGE(C51:G51)</f>
        <v>172.2</v>
      </c>
      <c r="AI51" s="48">
        <f t="shared" si="66"/>
        <v>330.2</v>
      </c>
      <c r="AJ51" s="48">
        <f t="shared" si="51"/>
        <v>764.8</v>
      </c>
      <c r="AK51" s="48">
        <f t="shared" si="52"/>
        <v>451</v>
      </c>
      <c r="AL51" s="48">
        <f t="shared" si="53"/>
        <v>411</v>
      </c>
      <c r="AM51" s="48">
        <f t="shared" si="54"/>
        <v>296</v>
      </c>
      <c r="AN51" s="49">
        <f t="shared" si="55"/>
        <v>161</v>
      </c>
      <c r="AQ51" s="65">
        <f t="shared" si="23"/>
        <v>1.488661616471657E-2</v>
      </c>
      <c r="AR51" s="75">
        <f t="shared" si="24"/>
        <v>1.0080931421269345E-2</v>
      </c>
      <c r="AS51" s="75">
        <f t="shared" si="25"/>
        <v>9.3031488641744861E-3</v>
      </c>
      <c r="AT51" s="75">
        <f t="shared" si="26"/>
        <v>2.9803679941015713E-3</v>
      </c>
      <c r="AU51" s="75">
        <f t="shared" si="27"/>
        <v>5.0893487421509662E-3</v>
      </c>
      <c r="AV51" s="75">
        <f t="shared" si="28"/>
        <v>1.1535027389657084E-2</v>
      </c>
      <c r="AW51" s="75">
        <f t="shared" si="29"/>
        <v>7.2166928025090412E-3</v>
      </c>
      <c r="AX51" s="75">
        <f t="shared" si="30"/>
        <v>6.6299892017824468E-3</v>
      </c>
      <c r="AY51" s="75">
        <f t="shared" si="31"/>
        <v>5.2404220664258906E-3</v>
      </c>
      <c r="AZ51" s="66">
        <f t="shared" si="32"/>
        <v>2.9501038491525776E-3</v>
      </c>
      <c r="BB51" s="65">
        <f t="shared" si="56"/>
        <v>1.488661616471657E-2</v>
      </c>
      <c r="BC51" s="66">
        <f t="shared" si="33"/>
        <v>1.042154297759804E-2</v>
      </c>
    </row>
    <row r="52" spans="1:55">
      <c r="A52" t="s">
        <v>17</v>
      </c>
      <c r="B52">
        <f t="shared" ref="B52:Q52" si="87">B20</f>
        <v>2901</v>
      </c>
      <c r="C52">
        <f t="shared" si="87"/>
        <v>2875</v>
      </c>
      <c r="D52">
        <f t="shared" si="87"/>
        <v>2680</v>
      </c>
      <c r="E52">
        <f t="shared" si="87"/>
        <v>2946</v>
      </c>
      <c r="F52">
        <f t="shared" si="87"/>
        <v>4100</v>
      </c>
      <c r="G52">
        <f t="shared" si="87"/>
        <v>6674</v>
      </c>
      <c r="H52">
        <f t="shared" si="87"/>
        <v>8335</v>
      </c>
      <c r="I52">
        <f t="shared" si="87"/>
        <v>5065</v>
      </c>
      <c r="J52">
        <f t="shared" si="87"/>
        <v>5474</v>
      </c>
      <c r="K52">
        <f t="shared" si="87"/>
        <v>5493</v>
      </c>
      <c r="L52">
        <f t="shared" si="87"/>
        <v>2934</v>
      </c>
      <c r="M52">
        <f t="shared" si="87"/>
        <v>6149</v>
      </c>
      <c r="N52">
        <f t="shared" si="87"/>
        <v>4320</v>
      </c>
      <c r="O52">
        <f t="shared" si="87"/>
        <v>6983</v>
      </c>
      <c r="P52">
        <f t="shared" si="87"/>
        <v>5475</v>
      </c>
      <c r="Q52">
        <f t="shared" si="87"/>
        <v>4490</v>
      </c>
      <c r="R52" s="34">
        <f t="shared" ref="R52" si="88">R20</f>
        <v>5195</v>
      </c>
      <c r="S52" s="57">
        <f t="shared" si="36"/>
        <v>6983</v>
      </c>
      <c r="T52" s="58">
        <f t="shared" si="37"/>
        <v>6149</v>
      </c>
      <c r="U52" s="58">
        <f t="shared" si="38"/>
        <v>13132</v>
      </c>
      <c r="V52" s="59">
        <f t="shared" si="39"/>
        <v>8335</v>
      </c>
      <c r="W52" s="59">
        <f t="shared" si="40"/>
        <v>6983</v>
      </c>
      <c r="X52" s="59">
        <f t="shared" si="41"/>
        <v>6149</v>
      </c>
      <c r="Y52" s="59">
        <f t="shared" si="42"/>
        <v>5493</v>
      </c>
      <c r="Z52" s="59">
        <f t="shared" si="43"/>
        <v>5475</v>
      </c>
      <c r="AA52" s="59">
        <f t="shared" si="44"/>
        <v>32435</v>
      </c>
      <c r="AB52" s="60">
        <f t="shared" si="45"/>
        <v>8335</v>
      </c>
      <c r="AC52" s="60">
        <f t="shared" si="46"/>
        <v>6983</v>
      </c>
      <c r="AD52" s="60">
        <f t="shared" si="47"/>
        <v>6674</v>
      </c>
      <c r="AE52" s="60">
        <f t="shared" si="48"/>
        <v>6149</v>
      </c>
      <c r="AF52" s="60">
        <f t="shared" si="49"/>
        <v>5493</v>
      </c>
      <c r="AG52" s="60">
        <f t="shared" si="50"/>
        <v>33634</v>
      </c>
      <c r="AH52" s="48">
        <f>AVERAGE(C52:G52)</f>
        <v>3855</v>
      </c>
      <c r="AI52" s="48">
        <f t="shared" si="66"/>
        <v>5460.2</v>
      </c>
      <c r="AJ52" s="48">
        <f t="shared" si="51"/>
        <v>5483.4</v>
      </c>
      <c r="AK52" s="48">
        <f t="shared" si="52"/>
        <v>4490</v>
      </c>
      <c r="AL52" s="48">
        <f t="shared" si="53"/>
        <v>4805.875</v>
      </c>
      <c r="AM52" s="48">
        <f t="shared" si="54"/>
        <v>6674</v>
      </c>
      <c r="AN52" s="49">
        <f t="shared" si="55"/>
        <v>3100.4</v>
      </c>
      <c r="AQ52" s="65">
        <f t="shared" si="23"/>
        <v>8.0614863288683711E-2</v>
      </c>
      <c r="AR52" s="75">
        <f t="shared" si="24"/>
        <v>8.0794418247806088E-2</v>
      </c>
      <c r="AS52" s="75">
        <f t="shared" si="25"/>
        <v>7.7317051864997446E-2</v>
      </c>
      <c r="AT52" s="75">
        <f t="shared" si="26"/>
        <v>6.6720781749486396E-2</v>
      </c>
      <c r="AU52" s="75">
        <f t="shared" si="27"/>
        <v>8.4157668085683549E-2</v>
      </c>
      <c r="AV52" s="75">
        <f t="shared" si="28"/>
        <v>8.2702888583218684E-2</v>
      </c>
      <c r="AW52" s="75">
        <f t="shared" si="29"/>
        <v>7.1846897302141E-2</v>
      </c>
      <c r="AX52" s="75">
        <f t="shared" si="30"/>
        <v>7.7525302567192741E-2</v>
      </c>
      <c r="AY52" s="75">
        <f t="shared" si="31"/>
        <v>0.1181573542950216</v>
      </c>
      <c r="AZ52" s="66">
        <f t="shared" si="32"/>
        <v>5.6810571266538212E-2</v>
      </c>
      <c r="BB52" s="65">
        <f t="shared" si="56"/>
        <v>0.1181573542950216</v>
      </c>
      <c r="BC52" s="66">
        <f t="shared" si="33"/>
        <v>8.2717384009900044E-2</v>
      </c>
    </row>
    <row r="53" spans="1:55">
      <c r="A53" t="s">
        <v>18</v>
      </c>
      <c r="G53">
        <f t="shared" ref="G53:M53" si="89">G21</f>
        <v>33</v>
      </c>
      <c r="M53">
        <f t="shared" si="89"/>
        <v>3</v>
      </c>
      <c r="R53" s="34"/>
      <c r="S53" s="57">
        <f t="shared" si="36"/>
        <v>3</v>
      </c>
      <c r="T53" s="58">
        <v>0</v>
      </c>
      <c r="U53" s="58">
        <f t="shared" si="38"/>
        <v>3</v>
      </c>
      <c r="V53" s="59">
        <f t="shared" si="39"/>
        <v>3</v>
      </c>
      <c r="W53" s="59">
        <v>0</v>
      </c>
      <c r="X53" s="59">
        <v>0</v>
      </c>
      <c r="Y53" s="59">
        <v>0</v>
      </c>
      <c r="Z53" s="59">
        <v>0</v>
      </c>
      <c r="AA53" s="59">
        <f t="shared" si="44"/>
        <v>3</v>
      </c>
      <c r="AB53" s="60">
        <f t="shared" si="45"/>
        <v>33</v>
      </c>
      <c r="AC53" s="60">
        <f t="shared" si="46"/>
        <v>3</v>
      </c>
      <c r="AD53" s="60">
        <v>0</v>
      </c>
      <c r="AE53" s="60">
        <v>0</v>
      </c>
      <c r="AF53" s="60">
        <v>0</v>
      </c>
      <c r="AG53" s="60">
        <f t="shared" si="50"/>
        <v>36</v>
      </c>
      <c r="AH53" s="48">
        <f>AVERAGE(C53:G53)</f>
        <v>33</v>
      </c>
      <c r="AI53" s="48">
        <v>0</v>
      </c>
      <c r="AJ53" s="48">
        <f t="shared" si="51"/>
        <v>3</v>
      </c>
      <c r="AK53" s="48">
        <f t="shared" si="52"/>
        <v>0</v>
      </c>
      <c r="AL53" s="48">
        <f t="shared" si="53"/>
        <v>18</v>
      </c>
      <c r="AM53" s="48">
        <f t="shared" si="54"/>
        <v>33</v>
      </c>
      <c r="AN53" s="49"/>
      <c r="AQ53" s="65">
        <f t="shared" si="23"/>
        <v>1.8416432368721532E-5</v>
      </c>
      <c r="AR53" s="75">
        <f t="shared" si="24"/>
        <v>7.4728920839654154E-6</v>
      </c>
      <c r="AS53" s="75">
        <f t="shared" si="25"/>
        <v>8.2755957279535835E-5</v>
      </c>
      <c r="AT53" s="75">
        <f t="shared" si="26"/>
        <v>5.7115066089054507E-4</v>
      </c>
      <c r="AU53" s="75">
        <f t="shared" si="27"/>
        <v>0</v>
      </c>
      <c r="AV53" s="75">
        <f t="shared" si="28"/>
        <v>4.524723086947078E-5</v>
      </c>
      <c r="AW53" s="75">
        <f t="shared" si="29"/>
        <v>0</v>
      </c>
      <c r="AX53" s="75">
        <f t="shared" si="30"/>
        <v>2.9036449058901227E-4</v>
      </c>
      <c r="AY53" s="75">
        <f t="shared" si="31"/>
        <v>5.8423624389207561E-4</v>
      </c>
      <c r="AZ53" s="66">
        <f t="shared" si="32"/>
        <v>0</v>
      </c>
      <c r="BB53" s="65">
        <f t="shared" si="56"/>
        <v>5.8423624389207561E-4</v>
      </c>
      <c r="BC53" s="66">
        <f t="shared" si="33"/>
        <v>4.0900114958446231E-4</v>
      </c>
    </row>
    <row r="54" spans="1:55">
      <c r="A54" t="s">
        <v>19</v>
      </c>
      <c r="B54">
        <f t="shared" ref="B54:Q54" si="90">B22</f>
        <v>4067</v>
      </c>
      <c r="C54">
        <f t="shared" si="90"/>
        <v>4820</v>
      </c>
      <c r="D54">
        <f t="shared" si="90"/>
        <v>4205</v>
      </c>
      <c r="E54">
        <f t="shared" si="90"/>
        <v>2253</v>
      </c>
      <c r="F54">
        <f t="shared" si="90"/>
        <v>1233</v>
      </c>
      <c r="G54">
        <f t="shared" si="90"/>
        <v>1263</v>
      </c>
      <c r="H54">
        <f t="shared" si="90"/>
        <v>2113</v>
      </c>
      <c r="I54">
        <f t="shared" si="90"/>
        <v>3113</v>
      </c>
      <c r="J54">
        <f t="shared" si="90"/>
        <v>2342</v>
      </c>
      <c r="K54">
        <f t="shared" si="90"/>
        <v>2816</v>
      </c>
      <c r="L54">
        <f t="shared" si="90"/>
        <v>2529</v>
      </c>
      <c r="M54">
        <f t="shared" si="90"/>
        <v>1415</v>
      </c>
      <c r="N54">
        <f t="shared" si="90"/>
        <v>2037</v>
      </c>
      <c r="O54">
        <f t="shared" si="90"/>
        <v>1640</v>
      </c>
      <c r="P54">
        <f t="shared" si="90"/>
        <v>800</v>
      </c>
      <c r="Q54">
        <f t="shared" si="90"/>
        <v>840</v>
      </c>
      <c r="R54" s="34">
        <f t="shared" ref="R54" si="91">R22</f>
        <v>947</v>
      </c>
      <c r="S54" s="57">
        <f t="shared" si="36"/>
        <v>2037</v>
      </c>
      <c r="T54" s="58">
        <f t="shared" si="37"/>
        <v>1640</v>
      </c>
      <c r="U54" s="58">
        <f t="shared" si="38"/>
        <v>3677</v>
      </c>
      <c r="V54" s="59">
        <f t="shared" si="39"/>
        <v>3113</v>
      </c>
      <c r="W54" s="59">
        <f t="shared" si="40"/>
        <v>2816</v>
      </c>
      <c r="X54" s="59">
        <f t="shared" si="41"/>
        <v>2529</v>
      </c>
      <c r="Y54" s="59">
        <f t="shared" si="42"/>
        <v>2342</v>
      </c>
      <c r="Z54" s="59">
        <f t="shared" si="43"/>
        <v>2113</v>
      </c>
      <c r="AA54" s="59">
        <f t="shared" si="44"/>
        <v>12913</v>
      </c>
      <c r="AB54" s="60">
        <f t="shared" si="45"/>
        <v>4820</v>
      </c>
      <c r="AC54" s="60">
        <f t="shared" si="46"/>
        <v>4205</v>
      </c>
      <c r="AD54" s="60">
        <f t="shared" si="47"/>
        <v>3113</v>
      </c>
      <c r="AE54" s="60">
        <f t="shared" si="48"/>
        <v>2816</v>
      </c>
      <c r="AF54" s="60">
        <f t="shared" si="49"/>
        <v>2529</v>
      </c>
      <c r="AG54" s="60">
        <f t="shared" si="50"/>
        <v>17483</v>
      </c>
      <c r="AH54" s="48">
        <f>AVERAGE(C54:G54)</f>
        <v>2754.8</v>
      </c>
      <c r="AI54" s="48">
        <f>AVERAGE(H54:L54)</f>
        <v>2582.6</v>
      </c>
      <c r="AJ54" s="48">
        <f t="shared" si="51"/>
        <v>1346.4</v>
      </c>
      <c r="AK54" s="48">
        <f t="shared" si="52"/>
        <v>840</v>
      </c>
      <c r="AL54" s="48">
        <f t="shared" si="53"/>
        <v>2342.875</v>
      </c>
      <c r="AM54" s="48">
        <f t="shared" si="54"/>
        <v>1263</v>
      </c>
      <c r="AN54" s="49">
        <f t="shared" si="55"/>
        <v>3315.6</v>
      </c>
      <c r="AQ54" s="65">
        <f t="shared" si="23"/>
        <v>2.2572407273263023E-2</v>
      </c>
      <c r="AR54" s="75">
        <f t="shared" si="24"/>
        <v>3.2165818493415134E-2</v>
      </c>
      <c r="AS54" s="75">
        <f t="shared" si="25"/>
        <v>4.0189511142170134E-2</v>
      </c>
      <c r="AT54" s="75">
        <f t="shared" si="26"/>
        <v>4.7678964867311324E-2</v>
      </c>
      <c r="AU54" s="75">
        <f t="shared" si="27"/>
        <v>3.9805427200118371E-2</v>
      </c>
      <c r="AV54" s="75">
        <f t="shared" si="28"/>
        <v>2.0306957214218487E-2</v>
      </c>
      <c r="AW54" s="75">
        <f t="shared" si="29"/>
        <v>1.3441290363874932E-2</v>
      </c>
      <c r="AX54" s="75">
        <f t="shared" si="30"/>
        <v>3.7793761438262893E-2</v>
      </c>
      <c r="AY54" s="75">
        <f t="shared" si="31"/>
        <v>2.2360314425323987E-2</v>
      </c>
      <c r="AZ54" s="66">
        <f t="shared" si="32"/>
        <v>6.0753815666150845E-2</v>
      </c>
      <c r="BB54" s="65">
        <f t="shared" si="56"/>
        <v>6.0753815666150845E-2</v>
      </c>
      <c r="BC54" s="66">
        <f t="shared" si="33"/>
        <v>4.2531391554147376E-2</v>
      </c>
    </row>
    <row r="55" spans="1:55">
      <c r="S55" s="57"/>
      <c r="T55" s="58"/>
      <c r="U55" s="58"/>
      <c r="V55" s="59"/>
      <c r="W55" s="59"/>
      <c r="X55" s="59"/>
      <c r="Y55" s="59"/>
      <c r="Z55" s="59"/>
      <c r="AA55" s="59"/>
      <c r="AB55" s="60"/>
      <c r="AC55" s="60"/>
      <c r="AD55" s="60"/>
      <c r="AE55" s="60"/>
      <c r="AF55" s="60"/>
      <c r="AG55" s="60"/>
      <c r="AH55" s="48"/>
      <c r="AI55" s="48"/>
      <c r="AJ55" s="48"/>
      <c r="AK55" s="48"/>
      <c r="AL55" s="48"/>
      <c r="AM55" s="48"/>
      <c r="AN55" s="49"/>
      <c r="AQ55" s="67"/>
      <c r="AR55" s="10"/>
      <c r="AS55" s="10"/>
      <c r="AT55" s="10"/>
      <c r="AU55" s="10"/>
      <c r="AV55" s="10"/>
      <c r="AW55" s="10"/>
      <c r="AX55" s="10"/>
      <c r="AY55" s="10"/>
      <c r="AZ55" s="68"/>
      <c r="BB55" s="67"/>
      <c r="BC55" s="68"/>
    </row>
    <row r="56" spans="1:55">
      <c r="A56" t="s">
        <v>24</v>
      </c>
      <c r="B56">
        <f t="shared" ref="B56:Q56" si="92">SUM(B35:B38,B40:B54)</f>
        <v>23354</v>
      </c>
      <c r="C56">
        <f t="shared" si="92"/>
        <v>31543</v>
      </c>
      <c r="D56">
        <f t="shared" si="92"/>
        <v>34383</v>
      </c>
      <c r="E56">
        <f t="shared" si="92"/>
        <v>29018</v>
      </c>
      <c r="F56">
        <f t="shared" si="92"/>
        <v>29466</v>
      </c>
      <c r="G56">
        <f t="shared" si="92"/>
        <v>32434</v>
      </c>
      <c r="H56">
        <f t="shared" si="92"/>
        <v>40491</v>
      </c>
      <c r="I56">
        <f t="shared" si="92"/>
        <v>37622</v>
      </c>
      <c r="J56">
        <f t="shared" si="92"/>
        <v>35527</v>
      </c>
      <c r="K56">
        <f t="shared" si="92"/>
        <v>43444</v>
      </c>
      <c r="L56">
        <f t="shared" si="92"/>
        <v>37577</v>
      </c>
      <c r="M56">
        <f t="shared" si="92"/>
        <v>35882</v>
      </c>
      <c r="N56">
        <f t="shared" si="92"/>
        <v>44473</v>
      </c>
      <c r="O56">
        <f t="shared" si="92"/>
        <v>43814</v>
      </c>
      <c r="P56">
        <f t="shared" si="92"/>
        <v>40978</v>
      </c>
      <c r="Q56">
        <f t="shared" si="92"/>
        <v>41726</v>
      </c>
      <c r="R56" s="34">
        <f t="shared" ref="R56" si="93">SUM(R35:R38,R40:R54)</f>
        <v>39449</v>
      </c>
      <c r="S56" s="57">
        <f t="shared" ref="S56:AN56" si="94">SUM(S35:S38,S40:S54)</f>
        <v>60029</v>
      </c>
      <c r="T56" s="58">
        <f t="shared" si="94"/>
        <v>43929</v>
      </c>
      <c r="U56" s="58">
        <f t="shared" si="94"/>
        <v>103958</v>
      </c>
      <c r="V56" s="59">
        <f t="shared" si="94"/>
        <v>68250</v>
      </c>
      <c r="W56" s="59">
        <f t="shared" si="94"/>
        <v>52485</v>
      </c>
      <c r="X56" s="59">
        <f t="shared" si="94"/>
        <v>46811</v>
      </c>
      <c r="Y56" s="59">
        <f t="shared" si="94"/>
        <v>43639</v>
      </c>
      <c r="Z56" s="59">
        <f t="shared" si="94"/>
        <v>39244</v>
      </c>
      <c r="AA56" s="59">
        <f t="shared" si="94"/>
        <v>250429</v>
      </c>
      <c r="AB56" s="60">
        <f t="shared" si="94"/>
        <v>75819</v>
      </c>
      <c r="AC56" s="60">
        <f t="shared" si="94"/>
        <v>58300</v>
      </c>
      <c r="AD56" s="60">
        <f t="shared" si="94"/>
        <v>52746</v>
      </c>
      <c r="AE56" s="60">
        <f t="shared" si="94"/>
        <v>48334</v>
      </c>
      <c r="AF56" s="60">
        <f t="shared" si="94"/>
        <v>42920</v>
      </c>
      <c r="AG56" s="60">
        <f t="shared" si="94"/>
        <v>278119</v>
      </c>
      <c r="AH56" s="48">
        <f t="shared" si="94"/>
        <v>31464.3</v>
      </c>
      <c r="AI56" s="48">
        <f t="shared" si="94"/>
        <v>39029</v>
      </c>
      <c r="AJ56" s="48">
        <f t="shared" si="94"/>
        <v>41483.000000000007</v>
      </c>
      <c r="AK56" s="48">
        <f t="shared" si="94"/>
        <v>41726</v>
      </c>
      <c r="AL56" s="48">
        <f t="shared" si="94"/>
        <v>36936.863690476188</v>
      </c>
      <c r="AM56" s="48">
        <f t="shared" si="94"/>
        <v>32434</v>
      </c>
      <c r="AN56" s="49">
        <f t="shared" si="94"/>
        <v>29881.95</v>
      </c>
      <c r="AQ56" s="69">
        <f t="shared" ref="AQ56:AZ56" si="95">SUM(AQ35:AQ38,AQ40:AQ54)</f>
        <v>0.63817849206251764</v>
      </c>
      <c r="AR56" s="76">
        <f t="shared" si="95"/>
        <v>0.62380963056512495</v>
      </c>
      <c r="AS56" s="76">
        <f t="shared" si="95"/>
        <v>0.63933344673964532</v>
      </c>
      <c r="AT56" s="76">
        <f t="shared" si="95"/>
        <v>0.5445713860441932</v>
      </c>
      <c r="AU56" s="76">
        <f t="shared" si="95"/>
        <v>0.60155115704848605</v>
      </c>
      <c r="AV56" s="76">
        <f t="shared" si="95"/>
        <v>0.62566362605275216</v>
      </c>
      <c r="AW56" s="76">
        <f t="shared" si="95"/>
        <v>0.66768009728933986</v>
      </c>
      <c r="AX56" s="76">
        <f t="shared" si="95"/>
        <v>0.59584186719116128</v>
      </c>
      <c r="AY56" s="76">
        <f t="shared" si="95"/>
        <v>0.57421570710289616</v>
      </c>
      <c r="AZ56" s="70">
        <f t="shared" si="95"/>
        <v>0.54754568767195577</v>
      </c>
      <c r="BA56" s="29"/>
      <c r="BB56" s="69"/>
      <c r="BC56" s="70">
        <f>SUM(BC35:BC38,BC40:BC54)</f>
        <v>0.68117207960142789</v>
      </c>
    </row>
    <row r="57" spans="1:55">
      <c r="A57" t="s">
        <v>4</v>
      </c>
      <c r="B57">
        <f t="shared" ref="B57:Q57" si="96">B39</f>
        <v>15943</v>
      </c>
      <c r="C57">
        <f t="shared" si="96"/>
        <v>24689</v>
      </c>
      <c r="D57">
        <f t="shared" si="96"/>
        <v>29688</v>
      </c>
      <c r="E57">
        <f t="shared" si="96"/>
        <v>27918</v>
      </c>
      <c r="F57">
        <f t="shared" si="96"/>
        <v>25224</v>
      </c>
      <c r="G57">
        <f t="shared" si="96"/>
        <v>24050</v>
      </c>
      <c r="H57">
        <f t="shared" si="96"/>
        <v>20006</v>
      </c>
      <c r="I57">
        <f t="shared" si="96"/>
        <v>17170</v>
      </c>
      <c r="J57">
        <f t="shared" si="96"/>
        <v>23815</v>
      </c>
      <c r="K57">
        <f t="shared" si="96"/>
        <v>30954</v>
      </c>
      <c r="L57">
        <f t="shared" si="96"/>
        <v>37313</v>
      </c>
      <c r="M57">
        <f t="shared" si="96"/>
        <v>23739</v>
      </c>
      <c r="N57">
        <f t="shared" si="96"/>
        <v>29921</v>
      </c>
      <c r="O57">
        <f t="shared" si="96"/>
        <v>29019</v>
      </c>
      <c r="P57">
        <f t="shared" si="96"/>
        <v>20650</v>
      </c>
      <c r="Q57">
        <f t="shared" si="96"/>
        <v>20768</v>
      </c>
      <c r="R57" s="34">
        <f t="shared" ref="R57" si="97">R39</f>
        <v>15626</v>
      </c>
      <c r="S57" s="57">
        <f>S39</f>
        <v>29921</v>
      </c>
      <c r="T57" s="58">
        <f t="shared" ref="T57:AF57" si="98">T39</f>
        <v>29019</v>
      </c>
      <c r="U57" s="58">
        <f t="shared" ref="U57" si="99">U39</f>
        <v>58940</v>
      </c>
      <c r="V57" s="59">
        <f t="shared" si="98"/>
        <v>37313</v>
      </c>
      <c r="W57" s="59">
        <f t="shared" si="98"/>
        <v>30954</v>
      </c>
      <c r="X57" s="59">
        <f t="shared" si="98"/>
        <v>29921</v>
      </c>
      <c r="Y57" s="59">
        <f t="shared" si="98"/>
        <v>29019</v>
      </c>
      <c r="Z57" s="59">
        <f t="shared" si="98"/>
        <v>23815</v>
      </c>
      <c r="AA57" s="59">
        <f t="shared" ref="AA57" si="100">AA39</f>
        <v>151022</v>
      </c>
      <c r="AB57" s="60">
        <f t="shared" si="98"/>
        <v>37313</v>
      </c>
      <c r="AC57" s="60">
        <f t="shared" si="98"/>
        <v>30954</v>
      </c>
      <c r="AD57" s="60">
        <f t="shared" si="98"/>
        <v>29921</v>
      </c>
      <c r="AE57" s="60">
        <f t="shared" si="98"/>
        <v>29688</v>
      </c>
      <c r="AF57" s="60">
        <f t="shared" si="98"/>
        <v>29019</v>
      </c>
      <c r="AG57" s="60">
        <f t="shared" ref="AG57" si="101">AG39</f>
        <v>156895</v>
      </c>
      <c r="AH57" s="48">
        <f>AH39</f>
        <v>26313.8</v>
      </c>
      <c r="AI57" s="48">
        <f>AI39</f>
        <v>25851.599999999999</v>
      </c>
      <c r="AJ57" s="48">
        <f>AJ39</f>
        <v>24819.4</v>
      </c>
      <c r="AK57" s="48">
        <f>AK39</f>
        <v>20768</v>
      </c>
      <c r="AL57" s="48">
        <f>AL39</f>
        <v>25054.1875</v>
      </c>
      <c r="AM57" s="48">
        <f t="shared" ref="AM57:AN57" si="102">AM39</f>
        <v>24050</v>
      </c>
      <c r="AN57" s="49">
        <f t="shared" si="102"/>
        <v>24692.400000000001</v>
      </c>
      <c r="AP57" s="28"/>
      <c r="AQ57" s="69">
        <f>AQ39</f>
        <v>0.36182150793748236</v>
      </c>
      <c r="AR57" s="76">
        <f t="shared" ref="AR57:AX57" si="103">AR39</f>
        <v>0.37619036943487499</v>
      </c>
      <c r="AS57" s="76">
        <f t="shared" si="103"/>
        <v>0.36066655326035485</v>
      </c>
      <c r="AT57" s="76">
        <f t="shared" si="103"/>
        <v>0.4554286139558068</v>
      </c>
      <c r="AU57" s="76">
        <f t="shared" si="103"/>
        <v>0.398448842951514</v>
      </c>
      <c r="AV57" s="76">
        <f t="shared" si="103"/>
        <v>0.37433637394724772</v>
      </c>
      <c r="AW57" s="76">
        <f t="shared" si="103"/>
        <v>0.3323199027106602</v>
      </c>
      <c r="AX57" s="76">
        <f t="shared" si="103"/>
        <v>0.40415813280883878</v>
      </c>
      <c r="AY57" s="76">
        <f t="shared" ref="AY57:AZ57" si="104">AY39</f>
        <v>0.42578429289710362</v>
      </c>
      <c r="AZ57" s="70">
        <f t="shared" si="104"/>
        <v>0.45245431232804417</v>
      </c>
      <c r="BA57" s="29"/>
      <c r="BB57" s="69"/>
      <c r="BC57" s="70">
        <f t="shared" ref="BC57" si="105">BC39</f>
        <v>0.31882792039857183</v>
      </c>
    </row>
    <row r="58" spans="1:55" ht="15.75" thickBot="1">
      <c r="A58" t="s">
        <v>23</v>
      </c>
      <c r="B58" s="89">
        <f>SUM(B56:B57)</f>
        <v>39297</v>
      </c>
      <c r="C58" s="89">
        <f t="shared" ref="C58:Q58" si="106">SUM(C56:C57)</f>
        <v>56232</v>
      </c>
      <c r="D58" s="89">
        <f t="shared" si="106"/>
        <v>64071</v>
      </c>
      <c r="E58" s="89">
        <f t="shared" si="106"/>
        <v>56936</v>
      </c>
      <c r="F58" s="89">
        <f t="shared" si="106"/>
        <v>54690</v>
      </c>
      <c r="G58" s="89">
        <f t="shared" si="106"/>
        <v>56484</v>
      </c>
      <c r="H58" s="89">
        <f t="shared" si="106"/>
        <v>60497</v>
      </c>
      <c r="I58" s="89">
        <f t="shared" si="106"/>
        <v>54792</v>
      </c>
      <c r="J58" s="89">
        <f t="shared" si="106"/>
        <v>59342</v>
      </c>
      <c r="K58" s="89">
        <f t="shared" si="106"/>
        <v>74398</v>
      </c>
      <c r="L58" s="89">
        <f t="shared" si="106"/>
        <v>74890</v>
      </c>
      <c r="M58" s="89">
        <f t="shared" si="106"/>
        <v>59621</v>
      </c>
      <c r="N58" s="89">
        <f t="shared" si="106"/>
        <v>74394</v>
      </c>
      <c r="O58" s="89">
        <f t="shared" si="106"/>
        <v>72833</v>
      </c>
      <c r="P58" s="89">
        <f t="shared" si="106"/>
        <v>61628</v>
      </c>
      <c r="Q58" s="89">
        <f t="shared" si="106"/>
        <v>62494</v>
      </c>
      <c r="R58" s="90">
        <f t="shared" ref="R58" si="107">SUM(R56:R57)</f>
        <v>55075</v>
      </c>
      <c r="S58" s="61">
        <f t="shared" ref="S58:AF58" si="108">SUM(S56:S57)</f>
        <v>89950</v>
      </c>
      <c r="T58" s="62">
        <f t="shared" si="108"/>
        <v>72948</v>
      </c>
      <c r="U58" s="62">
        <f t="shared" ref="U58" si="109">SUM(U56:U57)</f>
        <v>162898</v>
      </c>
      <c r="V58" s="63">
        <f t="shared" si="108"/>
        <v>105563</v>
      </c>
      <c r="W58" s="63">
        <f t="shared" si="108"/>
        <v>83439</v>
      </c>
      <c r="X58" s="63">
        <f t="shared" si="108"/>
        <v>76732</v>
      </c>
      <c r="Y58" s="63">
        <f t="shared" si="108"/>
        <v>72658</v>
      </c>
      <c r="Z58" s="63">
        <f t="shared" si="108"/>
        <v>63059</v>
      </c>
      <c r="AA58" s="63">
        <f t="shared" ref="AA58" si="110">SUM(AA56:AA57)</f>
        <v>401451</v>
      </c>
      <c r="AB58" s="64">
        <f t="shared" si="108"/>
        <v>113132</v>
      </c>
      <c r="AC58" s="64">
        <f t="shared" si="108"/>
        <v>89254</v>
      </c>
      <c r="AD58" s="64">
        <f t="shared" si="108"/>
        <v>82667</v>
      </c>
      <c r="AE58" s="64">
        <f t="shared" si="108"/>
        <v>78022</v>
      </c>
      <c r="AF58" s="64">
        <f t="shared" si="108"/>
        <v>71939</v>
      </c>
      <c r="AG58" s="64">
        <f t="shared" ref="AG58" si="111">SUM(AG56:AG57)</f>
        <v>435014</v>
      </c>
      <c r="AH58" s="5">
        <f t="shared" ref="AH58:AL58" si="112">SUM(AH56:AH57)</f>
        <v>57778.1</v>
      </c>
      <c r="AI58" s="5">
        <f t="shared" si="112"/>
        <v>64880.6</v>
      </c>
      <c r="AJ58" s="5">
        <f t="shared" si="112"/>
        <v>66302.400000000009</v>
      </c>
      <c r="AK58" s="5">
        <f t="shared" si="112"/>
        <v>62494</v>
      </c>
      <c r="AL58" s="5">
        <f t="shared" si="112"/>
        <v>61991.051190476188</v>
      </c>
      <c r="AM58" s="5">
        <f t="shared" ref="AM58:AN58" si="113">SUM(AM56:AM57)</f>
        <v>56484</v>
      </c>
      <c r="AN58" s="27">
        <f t="shared" si="113"/>
        <v>54574.350000000006</v>
      </c>
      <c r="AQ58" s="77">
        <f t="shared" ref="AQ58:AZ58" si="114">SUM(AQ35:AQ54)</f>
        <v>1</v>
      </c>
      <c r="AR58" s="78">
        <f t="shared" si="114"/>
        <v>0.99999999999999989</v>
      </c>
      <c r="AS58" s="78">
        <f t="shared" si="114"/>
        <v>1</v>
      </c>
      <c r="AT58" s="78">
        <f t="shared" si="114"/>
        <v>1.0000000000000002</v>
      </c>
      <c r="AU58" s="78">
        <f t="shared" si="114"/>
        <v>0.99999999999999989</v>
      </c>
      <c r="AV58" s="78">
        <f t="shared" si="114"/>
        <v>1</v>
      </c>
      <c r="AW58" s="78">
        <f t="shared" si="114"/>
        <v>1</v>
      </c>
      <c r="AX58" s="78">
        <f t="shared" si="114"/>
        <v>0.99999999999999989</v>
      </c>
      <c r="AY58" s="78">
        <f t="shared" si="114"/>
        <v>1.0000000000000002</v>
      </c>
      <c r="AZ58" s="72">
        <f t="shared" si="114"/>
        <v>1.0000000000000002</v>
      </c>
      <c r="BB58" s="71">
        <f>SUM(BB35:BB54)</f>
        <v>1.4284464591007848</v>
      </c>
      <c r="BC58" s="72">
        <f>SUM(BC35:BC54)</f>
        <v>0.99999999999999978</v>
      </c>
    </row>
    <row r="59" spans="1:55" s="28" customFormat="1" ht="15.75" thickTop="1">
      <c r="AM59" s="34"/>
      <c r="AN59" s="34"/>
      <c r="AO59" s="34"/>
      <c r="AY59" s="34"/>
      <c r="AZ59" s="34"/>
    </row>
    <row r="60" spans="1:55" s="28" customFormat="1">
      <c r="AM60" s="34"/>
      <c r="AN60" s="34"/>
      <c r="AO60" s="34"/>
      <c r="AY60" s="34"/>
      <c r="AZ60" s="34"/>
    </row>
    <row r="62" spans="1:55">
      <c r="B62" s="19"/>
      <c r="C62" s="91" t="s">
        <v>37</v>
      </c>
      <c r="D62" s="92"/>
      <c r="E62" s="92"/>
      <c r="F62" s="92"/>
      <c r="G62" s="3"/>
      <c r="T62" s="28"/>
      <c r="U62"/>
      <c r="Z62" s="28"/>
      <c r="AA62"/>
    </row>
    <row r="63" spans="1:55" ht="75">
      <c r="B63" s="19"/>
      <c r="C63" s="22" t="s">
        <v>25</v>
      </c>
      <c r="D63" s="23" t="s">
        <v>27</v>
      </c>
      <c r="E63" s="23" t="s">
        <v>26</v>
      </c>
      <c r="F63" s="23">
        <v>2015</v>
      </c>
      <c r="G63" s="24" t="s">
        <v>39</v>
      </c>
      <c r="H63" s="43" t="s">
        <v>40</v>
      </c>
      <c r="I63" s="44" t="s">
        <v>41</v>
      </c>
      <c r="J63" s="45" t="s">
        <v>42</v>
      </c>
      <c r="K63" s="46" t="s">
        <v>59</v>
      </c>
      <c r="L63" s="46" t="s">
        <v>60</v>
      </c>
      <c r="M63" s="47" t="s">
        <v>44</v>
      </c>
      <c r="S63" s="28"/>
      <c r="U63"/>
      <c r="Y63" s="28"/>
      <c r="AA63"/>
      <c r="AL63" s="34"/>
      <c r="AO63"/>
      <c r="AX63" s="34"/>
      <c r="AZ63"/>
    </row>
    <row r="64" spans="1:55">
      <c r="B64" s="20" t="s">
        <v>24</v>
      </c>
      <c r="C64" s="33">
        <f>SUM(C56:G56)/SUM(C56:G57)</f>
        <v>0.54381737300329736</v>
      </c>
      <c r="D64" s="25">
        <f>SUM(H56:L56)/SUM(H56:L57)</f>
        <v>0.60095579450418157</v>
      </c>
      <c r="E64" s="25">
        <f>SUM(M56:Q56)/SUM(M56:Q57)</f>
        <v>0.62505060881650909</v>
      </c>
      <c r="F64" s="25">
        <f>Q56/SUM(Q56:Q57)</f>
        <v>0.66768009728933975</v>
      </c>
      <c r="G64" s="25">
        <f>AL56/SUM(AL56:AL57)</f>
        <v>0.59584186719116117</v>
      </c>
      <c r="H64" s="30">
        <f>SUM(S56:T56)/SUM(S56:T57)</f>
        <v>0.63817849206251764</v>
      </c>
      <c r="I64" s="31">
        <f>SUM(V56:Z56)/SUM(V56:Z57)</f>
        <v>0.62380963056512506</v>
      </c>
      <c r="J64" s="32">
        <f>SUM(AB56:AF56)/SUM(AB56:AF57)</f>
        <v>0.63933344673964521</v>
      </c>
      <c r="K64" s="39">
        <f>G56/SUM(G56:G57)</f>
        <v>0.57421570710289638</v>
      </c>
      <c r="L64" s="25">
        <f>SUM(B56:F56)/SUM(B56:F57)</f>
        <v>0.54480027725955471</v>
      </c>
      <c r="M64" s="41">
        <f>BC56</f>
        <v>0.68117207960142789</v>
      </c>
      <c r="S64" s="28"/>
      <c r="U64"/>
      <c r="Y64" s="28"/>
      <c r="AA64"/>
      <c r="AL64" s="34"/>
      <c r="AO64"/>
      <c r="AX64" s="34"/>
      <c r="AZ64"/>
    </row>
    <row r="65" spans="2:52">
      <c r="B65" s="21" t="s">
        <v>4</v>
      </c>
      <c r="C65" s="35">
        <f>SUM(C57:G57)/SUM(C56:G57)</f>
        <v>0.45618262699670264</v>
      </c>
      <c r="D65" s="26">
        <f>SUM(H57:L57)/SUM(H56:L57)</f>
        <v>0.39904420549581837</v>
      </c>
      <c r="E65" s="26">
        <f>SUM(M57:Q57)/SUM(M56:Q57)</f>
        <v>0.37494939118349097</v>
      </c>
      <c r="F65" s="26">
        <f>Q57/SUM(Q56:Q57)</f>
        <v>0.3323199027106602</v>
      </c>
      <c r="G65" s="26">
        <f>AL57/SUM(AL56:AL57)</f>
        <v>0.40415813280883878</v>
      </c>
      <c r="H65" s="36">
        <f>SUM(S57:T57)/SUM(S56:T57)</f>
        <v>0.36182150793748236</v>
      </c>
      <c r="I65" s="37">
        <f>SUM(V57:Z57)/SUM(V56:Z57)</f>
        <v>0.37619036943487499</v>
      </c>
      <c r="J65" s="38">
        <f>SUM(AB57:AF57)/SUM(AB56:AF57)</f>
        <v>0.36066655326035485</v>
      </c>
      <c r="K65" s="40">
        <f>G57/SUM(G56:G57)</f>
        <v>0.42578429289710362</v>
      </c>
      <c r="L65" s="26">
        <f>SUM(B57:F57)/SUM(B56:F57)</f>
        <v>0.45519972274044523</v>
      </c>
      <c r="M65" s="42">
        <f>BC57</f>
        <v>0.31882792039857183</v>
      </c>
      <c r="S65" s="28"/>
      <c r="U65"/>
      <c r="Y65" s="28"/>
      <c r="AA65"/>
      <c r="AL65" s="34"/>
      <c r="AO65"/>
      <c r="AX65" s="34"/>
      <c r="AZ65"/>
    </row>
    <row r="67" spans="2:52">
      <c r="D67" s="28"/>
      <c r="E67" s="28"/>
      <c r="F67" s="28"/>
      <c r="G67" s="28"/>
    </row>
    <row r="68" spans="2:52">
      <c r="C68" s="28"/>
      <c r="D68" s="28"/>
      <c r="E68" s="28"/>
      <c r="F68" s="28"/>
      <c r="G68" s="28"/>
    </row>
  </sheetData>
  <mergeCells count="1">
    <mergeCell ref="C62:F6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37"/>
  <sheetViews>
    <sheetView tabSelected="1" workbookViewId="0">
      <selection activeCell="J7" sqref="J7"/>
    </sheetView>
  </sheetViews>
  <sheetFormatPr defaultRowHeight="15"/>
  <cols>
    <col min="1" max="1" width="12" customWidth="1"/>
    <col min="2" max="2" width="10.7109375" bestFit="1" customWidth="1"/>
    <col min="3" max="3" width="9.42578125" customWidth="1"/>
    <col min="4" max="4" width="12" bestFit="1" customWidth="1"/>
    <col min="5" max="6" width="9.7109375" bestFit="1" customWidth="1"/>
  </cols>
  <sheetData>
    <row r="3" spans="1:6">
      <c r="B3" s="17" t="s">
        <v>28</v>
      </c>
      <c r="C3" s="6" t="s">
        <v>29</v>
      </c>
      <c r="D3" s="6" t="s">
        <v>30</v>
      </c>
      <c r="E3" s="6" t="s">
        <v>31</v>
      </c>
      <c r="F3" s="7" t="s">
        <v>32</v>
      </c>
    </row>
    <row r="4" spans="1:6">
      <c r="B4" s="18" t="s">
        <v>33</v>
      </c>
      <c r="C4" s="10">
        <v>76800</v>
      </c>
      <c r="D4" s="10">
        <f>Table_ALB_propns_EEZ_HS!Q58</f>
        <v>62494</v>
      </c>
      <c r="E4" s="11">
        <f>(0.59*Table_ALB_propns_EEZ_HS!O23)+SUM(Table_ALB_propns_EEZ_HS!S29:S30)</f>
        <v>43957.53</v>
      </c>
      <c r="F4" s="9">
        <f>(0.62*Table_ALB_propns_EEZ_HS!O23)+SUM(Table_ALB_propns_EEZ_HS!S29:S30)</f>
        <v>46045.74</v>
      </c>
    </row>
    <row r="5" spans="1:6">
      <c r="A5" s="1" t="s">
        <v>25</v>
      </c>
      <c r="B5" s="15" t="s">
        <v>35</v>
      </c>
      <c r="C5" s="13">
        <f>C$4*Table_ALB_propns_EEZ_HS!C64</f>
        <v>41765.174246653238</v>
      </c>
      <c r="D5" s="13">
        <f>D$4*Table_ALB_propns_EEZ_HS!C64</f>
        <v>33985.322908468064</v>
      </c>
      <c r="E5" s="13">
        <f>E$4*Table_ALB_propns_EEZ_HS!C64</f>
        <v>23904.868488313634</v>
      </c>
      <c r="F5" s="14">
        <f>F$4*Table_ALB_propns_EEZ_HS!C64</f>
        <v>25040.473364792848</v>
      </c>
    </row>
    <row r="6" spans="1:6">
      <c r="A6" s="4"/>
      <c r="B6" s="16" t="s">
        <v>34</v>
      </c>
      <c r="C6" s="8">
        <f>C$4*Table_ALB_propns_EEZ_HS!C65</f>
        <v>35034.825753346762</v>
      </c>
      <c r="D6" s="8">
        <f>D$4*Table_ALB_propns_EEZ_HS!C65</f>
        <v>28508.677091531936</v>
      </c>
      <c r="E6" s="8">
        <f>E$4*Table_ALB_propns_EEZ_HS!C65</f>
        <v>20052.661511686365</v>
      </c>
      <c r="F6" s="9">
        <f>F$4*Table_ALB_propns_EEZ_HS!C65</f>
        <v>21005.26663520715</v>
      </c>
    </row>
    <row r="7" spans="1:6">
      <c r="A7" s="1" t="s">
        <v>27</v>
      </c>
      <c r="B7" s="15" t="s">
        <v>35</v>
      </c>
      <c r="C7" s="13">
        <f>C$4*Table_ALB_propns_EEZ_HS!D64</f>
        <v>46153.405017921148</v>
      </c>
      <c r="D7" s="13">
        <f>D$4*Table_ALB_propns_EEZ_HS!D64</f>
        <v>37556.131421744321</v>
      </c>
      <c r="E7" s="13">
        <f>E$4*Table_ALB_propns_EEZ_HS!D64</f>
        <v>26416.532365591396</v>
      </c>
      <c r="F7" s="14">
        <f>F$4*Table_ALB_propns_EEZ_HS!D64</f>
        <v>27671.454265232973</v>
      </c>
    </row>
    <row r="8" spans="1:6">
      <c r="A8" s="4"/>
      <c r="B8" s="16" t="s">
        <v>34</v>
      </c>
      <c r="C8" s="8">
        <f>C$4*Table_ALB_propns_EEZ_HS!D65</f>
        <v>30646.594982078852</v>
      </c>
      <c r="D8" s="8">
        <f>D$4*Table_ALB_propns_EEZ_HS!D65</f>
        <v>24937.868578255675</v>
      </c>
      <c r="E8" s="8">
        <f>E$4*Table_ALB_propns_EEZ_HS!D65</f>
        <v>17540.997634408599</v>
      </c>
      <c r="F8" s="9">
        <f>F$4*Table_ALB_propns_EEZ_HS!D65</f>
        <v>18374.285734767021</v>
      </c>
    </row>
    <row r="9" spans="1:6">
      <c r="A9" s="1" t="s">
        <v>26</v>
      </c>
      <c r="B9" s="15" t="s">
        <v>35</v>
      </c>
      <c r="C9" s="13">
        <f>C$4*Table_ALB_propns_EEZ_HS!E64</f>
        <v>48003.886757107895</v>
      </c>
      <c r="D9" s="13">
        <f>D$4*Table_ALB_propns_EEZ_HS!E64</f>
        <v>39061.912747378919</v>
      </c>
      <c r="E9" s="13">
        <f>E$4*Table_ALB_propns_EEZ_HS!E64</f>
        <v>27475.680888569961</v>
      </c>
      <c r="F9" s="14">
        <f>F$4*Table_ALB_propns_EEZ_HS!E64</f>
        <v>28780.917820406685</v>
      </c>
    </row>
    <row r="10" spans="1:6">
      <c r="A10" s="4"/>
      <c r="B10" s="16" t="s">
        <v>34</v>
      </c>
      <c r="C10" s="8">
        <f>C$4*Table_ALB_propns_EEZ_HS!E65</f>
        <v>28796.113242892105</v>
      </c>
      <c r="D10" s="8">
        <f>D$4*Table_ALB_propns_EEZ_HS!E65</f>
        <v>23432.087252621084</v>
      </c>
      <c r="E10" s="8">
        <f>E$4*Table_ALB_propns_EEZ_HS!E65</f>
        <v>16481.849111430038</v>
      </c>
      <c r="F10" s="9">
        <f>F$4*Table_ALB_propns_EEZ_HS!E65</f>
        <v>17264.822179593317</v>
      </c>
    </row>
    <row r="11" spans="1:6">
      <c r="A11" s="1">
        <v>2015</v>
      </c>
      <c r="B11" s="15" t="s">
        <v>35</v>
      </c>
      <c r="C11" s="13">
        <f>C$4*Table_ALB_propns_EEZ_HS!F64</f>
        <v>51277.831471821293</v>
      </c>
      <c r="D11" s="13">
        <f>D$4*Table_ALB_propns_EEZ_HS!F64</f>
        <v>41726</v>
      </c>
      <c r="E11" s="13">
        <f>E$4*Table_ALB_propns_EEZ_HS!F64</f>
        <v>29349.567906999069</v>
      </c>
      <c r="F11" s="14">
        <f>F$4*Table_ALB_propns_EEZ_HS!F64</f>
        <v>30743.824162959641</v>
      </c>
    </row>
    <row r="12" spans="1:6">
      <c r="A12" s="4"/>
      <c r="B12" s="16" t="s">
        <v>34</v>
      </c>
      <c r="C12" s="8">
        <f>C$4*Table_ALB_propns_EEZ_HS!F65</f>
        <v>25522.168528178703</v>
      </c>
      <c r="D12" s="8">
        <f>D$4*Table_ALB_propns_EEZ_HS!F65</f>
        <v>20768</v>
      </c>
      <c r="E12" s="8">
        <f>E$4*Table_ALB_propns_EEZ_HS!F65</f>
        <v>14607.962093000926</v>
      </c>
      <c r="F12" s="9">
        <f>F$4*Table_ALB_propns_EEZ_HS!F65</f>
        <v>15301.915837040355</v>
      </c>
    </row>
    <row r="13" spans="1:6">
      <c r="A13" t="s">
        <v>39</v>
      </c>
      <c r="B13" s="15" t="s">
        <v>35</v>
      </c>
      <c r="C13" s="80">
        <f>C$4*Table_ALB_propns_EEZ_HS!G64</f>
        <v>45760.655400281175</v>
      </c>
      <c r="D13" s="13">
        <f>D$4*Table_ALB_propns_EEZ_HS!G64</f>
        <v>37236.541648244427</v>
      </c>
      <c r="E13" s="13">
        <f>E$4*Table_ALB_propns_EEZ_HS!G64</f>
        <v>26191.736752311481</v>
      </c>
      <c r="F13" s="14">
        <f>F$4*Table_ALB_propns_EEZ_HS!G64</f>
        <v>27435.979697798735</v>
      </c>
    </row>
    <row r="14" spans="1:6" s="34" customFormat="1">
      <c r="A14" s="5"/>
      <c r="B14" s="16" t="s">
        <v>34</v>
      </c>
      <c r="C14" s="81">
        <f>C$4*Table_ALB_propns_EEZ_HS!G65</f>
        <v>31039.344599718817</v>
      </c>
      <c r="D14" s="8">
        <f>D$4*Table_ALB_propns_EEZ_HS!G65</f>
        <v>25257.458351755569</v>
      </c>
      <c r="E14" s="8">
        <f>E$4*Table_ALB_propns_EEZ_HS!G65</f>
        <v>17765.793247688514</v>
      </c>
      <c r="F14" s="9">
        <f>F$4*Table_ALB_propns_EEZ_HS!G65</f>
        <v>18609.760302201259</v>
      </c>
    </row>
    <row r="15" spans="1:6" s="34" customFormat="1">
      <c r="A15" s="34" t="s">
        <v>63</v>
      </c>
      <c r="B15" s="82" t="s">
        <v>35</v>
      </c>
      <c r="C15" s="80">
        <f>C$4*Table_ALB_propns_EEZ_HS!M64</f>
        <v>52314.015713389665</v>
      </c>
      <c r="D15" s="13">
        <f>D$4*Table_ALB_propns_EEZ_HS!M64</f>
        <v>42569.167942611632</v>
      </c>
      <c r="E15" s="13">
        <f>E$4*Table_ALB_propns_EEZ_HS!M64</f>
        <v>29942.642124242153</v>
      </c>
      <c r="F15" s="14">
        <f>F$4*Table_ALB_propns_EEZ_HS!M64</f>
        <v>31365.072472586649</v>
      </c>
    </row>
    <row r="16" spans="1:6" s="34" customFormat="1">
      <c r="A16" s="5"/>
      <c r="B16" s="4" t="s">
        <v>34</v>
      </c>
      <c r="C16" s="81">
        <f>C$4*Table_ALB_propns_EEZ_HS!M65</f>
        <v>24485.984286610317</v>
      </c>
      <c r="D16" s="8">
        <f>D$4*Table_ALB_propns_EEZ_HS!M65</f>
        <v>19924.832057388347</v>
      </c>
      <c r="E16" s="8">
        <f>E$4*Table_ALB_propns_EEZ_HS!M65</f>
        <v>14014.887875757833</v>
      </c>
      <c r="F16" s="9">
        <f>F$4*Table_ALB_propns_EEZ_HS!M65</f>
        <v>14680.667527413334</v>
      </c>
    </row>
    <row r="17" spans="1:6" s="34" customFormat="1">
      <c r="A17" s="83" t="s">
        <v>64</v>
      </c>
      <c r="B17" s="82" t="s">
        <v>35</v>
      </c>
      <c r="C17" s="80">
        <f>C$4*Table_ALB_propns_EEZ_HS!I64</f>
        <v>47908.579627401603</v>
      </c>
      <c r="D17" s="84">
        <f>D$4*Table_ALB_propns_EEZ_HS!I64</f>
        <v>38984.359052536929</v>
      </c>
      <c r="E17" s="84">
        <f>E$4*Table_ALB_propns_EEZ_HS!I64</f>
        <v>27421.130549855403</v>
      </c>
      <c r="F17" s="85">
        <f>F$4*Table_ALB_propns_EEZ_HS!I64</f>
        <v>28723.776058497799</v>
      </c>
    </row>
    <row r="18" spans="1:6" s="34" customFormat="1">
      <c r="A18" s="5"/>
      <c r="B18" s="4" t="s">
        <v>34</v>
      </c>
      <c r="C18" s="81">
        <f>C$4*Table_ALB_propns_EEZ_HS!I65</f>
        <v>28891.420372598401</v>
      </c>
      <c r="D18" s="8">
        <f>D$4*Table_ALB_propns_EEZ_HS!I65</f>
        <v>23509.640947463078</v>
      </c>
      <c r="E18" s="8">
        <f>E$4*Table_ALB_propns_EEZ_HS!I65</f>
        <v>16536.3994501446</v>
      </c>
      <c r="F18" s="9">
        <f>F$4*Table_ALB_propns_EEZ_HS!I65</f>
        <v>17321.963941502199</v>
      </c>
    </row>
    <row r="19" spans="1:6" s="34" customFormat="1"/>
    <row r="21" spans="1:6">
      <c r="A21" t="s">
        <v>36</v>
      </c>
    </row>
    <row r="22" spans="1:6">
      <c r="B22" s="17" t="s">
        <v>28</v>
      </c>
      <c r="C22" s="6" t="s">
        <v>29</v>
      </c>
      <c r="D22" s="6" t="s">
        <v>30</v>
      </c>
      <c r="E22" s="6" t="s">
        <v>31</v>
      </c>
      <c r="F22" s="7" t="s">
        <v>32</v>
      </c>
    </row>
    <row r="23" spans="1:6">
      <c r="B23" s="18" t="s">
        <v>33</v>
      </c>
      <c r="C23" s="10">
        <v>76800</v>
      </c>
      <c r="D23" s="10">
        <f t="shared" ref="D23:F23" si="0">ROUNDUP(D4,-2)</f>
        <v>62500</v>
      </c>
      <c r="E23" s="11">
        <f t="shared" si="0"/>
        <v>44000</v>
      </c>
      <c r="F23" s="12">
        <f t="shared" si="0"/>
        <v>46100</v>
      </c>
    </row>
    <row r="24" spans="1:6">
      <c r="A24" s="1" t="s">
        <v>25</v>
      </c>
      <c r="B24" s="15" t="s">
        <v>35</v>
      </c>
      <c r="C24" s="13">
        <f>ROUNDUP(C5,-2)</f>
        <v>41800</v>
      </c>
      <c r="D24" s="13">
        <f t="shared" ref="D24:F24" si="1">ROUNDUP(D5,-2)</f>
        <v>34000</v>
      </c>
      <c r="E24" s="13">
        <f t="shared" si="1"/>
        <v>24000</v>
      </c>
      <c r="F24" s="14">
        <f t="shared" si="1"/>
        <v>25100</v>
      </c>
    </row>
    <row r="25" spans="1:6">
      <c r="A25" s="4"/>
      <c r="B25" s="16" t="s">
        <v>34</v>
      </c>
      <c r="C25" s="8">
        <f t="shared" ref="C25:F25" si="2">ROUNDUP(C6,-2)</f>
        <v>35100</v>
      </c>
      <c r="D25" s="8">
        <f t="shared" si="2"/>
        <v>28600</v>
      </c>
      <c r="E25" s="8">
        <f t="shared" si="2"/>
        <v>20100</v>
      </c>
      <c r="F25" s="9">
        <f t="shared" si="2"/>
        <v>21100</v>
      </c>
    </row>
    <row r="26" spans="1:6">
      <c r="A26" s="1" t="s">
        <v>27</v>
      </c>
      <c r="B26" s="15" t="s">
        <v>35</v>
      </c>
      <c r="C26" s="13">
        <f t="shared" ref="C26:F26" si="3">ROUNDUP(C7,-2)</f>
        <v>46200</v>
      </c>
      <c r="D26" s="13">
        <f t="shared" si="3"/>
        <v>37600</v>
      </c>
      <c r="E26" s="13">
        <f t="shared" si="3"/>
        <v>26500</v>
      </c>
      <c r="F26" s="14">
        <f t="shared" si="3"/>
        <v>27700</v>
      </c>
    </row>
    <row r="27" spans="1:6">
      <c r="A27" s="4"/>
      <c r="B27" s="16" t="s">
        <v>34</v>
      </c>
      <c r="C27" s="8">
        <f t="shared" ref="C27:F27" si="4">ROUNDUP(C8,-2)</f>
        <v>30700</v>
      </c>
      <c r="D27" s="8">
        <f t="shared" si="4"/>
        <v>25000</v>
      </c>
      <c r="E27" s="8">
        <f t="shared" si="4"/>
        <v>17600</v>
      </c>
      <c r="F27" s="9">
        <f t="shared" si="4"/>
        <v>18400</v>
      </c>
    </row>
    <row r="28" spans="1:6">
      <c r="A28" s="1" t="s">
        <v>26</v>
      </c>
      <c r="B28" s="15" t="s">
        <v>35</v>
      </c>
      <c r="C28" s="13">
        <f t="shared" ref="C28:F28" si="5">ROUNDUP(C9,-2)</f>
        <v>48100</v>
      </c>
      <c r="D28" s="13">
        <f t="shared" si="5"/>
        <v>39100</v>
      </c>
      <c r="E28" s="13">
        <f t="shared" si="5"/>
        <v>27500</v>
      </c>
      <c r="F28" s="14">
        <f t="shared" si="5"/>
        <v>28800</v>
      </c>
    </row>
    <row r="29" spans="1:6">
      <c r="A29" s="4"/>
      <c r="B29" s="16" t="s">
        <v>34</v>
      </c>
      <c r="C29" s="8">
        <f t="shared" ref="C29:F29" si="6">ROUNDUP(C10,-2)</f>
        <v>28800</v>
      </c>
      <c r="D29" s="8">
        <f t="shared" si="6"/>
        <v>23500</v>
      </c>
      <c r="E29" s="8">
        <f t="shared" si="6"/>
        <v>16500</v>
      </c>
      <c r="F29" s="9">
        <f t="shared" si="6"/>
        <v>17300</v>
      </c>
    </row>
    <row r="30" spans="1:6">
      <c r="A30" s="1">
        <v>2015</v>
      </c>
      <c r="B30" s="15" t="s">
        <v>35</v>
      </c>
      <c r="C30" s="13">
        <f t="shared" ref="C30:F30" si="7">ROUNDUP(C11,-2)</f>
        <v>51300</v>
      </c>
      <c r="D30" s="13">
        <f t="shared" si="7"/>
        <v>41800</v>
      </c>
      <c r="E30" s="13">
        <f t="shared" si="7"/>
        <v>29400</v>
      </c>
      <c r="F30" s="14">
        <f t="shared" si="7"/>
        <v>30800</v>
      </c>
    </row>
    <row r="31" spans="1:6">
      <c r="A31" s="4"/>
      <c r="B31" s="16" t="s">
        <v>34</v>
      </c>
      <c r="C31" s="8">
        <f t="shared" ref="C31:F37" si="8">ROUNDUP(C12,-2)</f>
        <v>25600</v>
      </c>
      <c r="D31" s="8">
        <f t="shared" si="8"/>
        <v>20800</v>
      </c>
      <c r="E31" s="8">
        <f t="shared" si="8"/>
        <v>14700</v>
      </c>
      <c r="F31" s="9">
        <f t="shared" si="8"/>
        <v>15400</v>
      </c>
    </row>
    <row r="32" spans="1:6">
      <c r="A32" s="34" t="s">
        <v>39</v>
      </c>
      <c r="B32" s="15" t="s">
        <v>35</v>
      </c>
      <c r="C32" s="80">
        <f t="shared" si="8"/>
        <v>45800</v>
      </c>
      <c r="D32" s="13">
        <f t="shared" si="8"/>
        <v>37300</v>
      </c>
      <c r="E32" s="13">
        <f t="shared" si="8"/>
        <v>26200</v>
      </c>
      <c r="F32" s="14">
        <f t="shared" si="8"/>
        <v>27500</v>
      </c>
    </row>
    <row r="33" spans="1:6">
      <c r="A33" s="5"/>
      <c r="B33" s="16" t="s">
        <v>34</v>
      </c>
      <c r="C33" s="8">
        <f t="shared" si="8"/>
        <v>31100</v>
      </c>
      <c r="D33" s="8">
        <f t="shared" si="8"/>
        <v>25300</v>
      </c>
      <c r="E33" s="8">
        <f t="shared" si="8"/>
        <v>17800</v>
      </c>
      <c r="F33" s="9">
        <f t="shared" si="8"/>
        <v>18700</v>
      </c>
    </row>
    <row r="34" spans="1:6">
      <c r="A34" s="34" t="s">
        <v>63</v>
      </c>
      <c r="B34" s="15" t="s">
        <v>35</v>
      </c>
      <c r="C34" s="80">
        <f t="shared" si="8"/>
        <v>52400</v>
      </c>
      <c r="D34" s="13">
        <f t="shared" si="8"/>
        <v>42600</v>
      </c>
      <c r="E34" s="13">
        <f t="shared" si="8"/>
        <v>30000</v>
      </c>
      <c r="F34" s="14">
        <f t="shared" si="8"/>
        <v>31400</v>
      </c>
    </row>
    <row r="35" spans="1:6">
      <c r="A35" s="5"/>
      <c r="B35" s="16" t="s">
        <v>34</v>
      </c>
      <c r="C35" s="8">
        <f t="shared" si="8"/>
        <v>24500</v>
      </c>
      <c r="D35" s="8">
        <f t="shared" si="8"/>
        <v>20000</v>
      </c>
      <c r="E35" s="8">
        <f t="shared" si="8"/>
        <v>14100</v>
      </c>
      <c r="F35" s="9">
        <f t="shared" si="8"/>
        <v>14700</v>
      </c>
    </row>
    <row r="36" spans="1:6">
      <c r="A36" s="3" t="s">
        <v>64</v>
      </c>
      <c r="B36" s="15" t="s">
        <v>35</v>
      </c>
      <c r="C36" s="80">
        <f t="shared" si="8"/>
        <v>48000</v>
      </c>
      <c r="D36" s="13">
        <f t="shared" si="8"/>
        <v>39000</v>
      </c>
      <c r="E36" s="13">
        <f t="shared" si="8"/>
        <v>27500</v>
      </c>
      <c r="F36" s="14">
        <f t="shared" si="8"/>
        <v>28800</v>
      </c>
    </row>
    <row r="37" spans="1:6">
      <c r="A37" s="27"/>
      <c r="B37" s="16" t="s">
        <v>34</v>
      </c>
      <c r="C37" s="8">
        <f t="shared" si="8"/>
        <v>28900</v>
      </c>
      <c r="D37" s="8">
        <f t="shared" si="8"/>
        <v>23600</v>
      </c>
      <c r="E37" s="8">
        <f t="shared" si="8"/>
        <v>16600</v>
      </c>
      <c r="F37" s="9">
        <f t="shared" si="8"/>
        <v>17400</v>
      </c>
    </row>
  </sheetData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TopicNote xmlns="01be4277-2979-4a68-876d-b92b25fcee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Pacific Albacore CMM</TermName>
          <TermId xmlns="http://schemas.microsoft.com/office/infopath/2007/PartnerControls">84ffb7d6-4aed-47aa-88be-d6221b635ab6</TermId>
        </TermInfo>
      </Terms>
    </C3TopicNote>
    <TaxCatchAll xmlns="120382fd-4a60-4de6-aaf1-356f76e5a4c4">
      <Value>6537</Value>
      <Value>6331</Value>
      <Value>7010</Value>
      <Value>7009</Value>
      <Value>7008</Value>
      <Value>1</Value>
    </TaxCatchAll>
    <bbfa1cb161ec4e4c96c0d95609e7470a xmlns="120382fd-4a60-4de6-aaf1-356f76e5a4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cf402fa0-b6a8-49a7-a22e-a95b6152c608</TermId>
        </TermInfo>
      </Terms>
    </bbfa1cb161ec4e4c96c0d95609e7470a>
    <TaxKeywordTaxHTField xmlns="120382fd-4a60-4de6-aaf1-356f76e5a4c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SPC</TermName>
          <TermId xmlns="http://schemas.microsoft.com/office/infopath/2007/PartnerControls">70f400cd-6743-493c-9782-c81417c7755b</TermId>
        </TermInfo>
        <TermInfo xmlns="http://schemas.microsoft.com/office/infopath/2007/PartnerControls">
          <TermName xmlns="http://schemas.microsoft.com/office/infopath/2007/PartnerControls">SPCA</TermName>
          <TermId xmlns="http://schemas.microsoft.com/office/infopath/2007/PartnerControls">2d38d58d-f77e-4698-93f6-567602914961</TermId>
        </TermInfo>
        <TermInfo xmlns="http://schemas.microsoft.com/office/infopath/2007/PartnerControls">
          <TermName xmlns="http://schemas.microsoft.com/office/infopath/2007/PartnerControls">albacore</TermName>
          <TermId xmlns="http://schemas.microsoft.com/office/infopath/2007/PartnerControls">78046f59-349a-42a7-80c7-9c5205a1b80e</TermId>
        </TermInfo>
        <TermInfo xmlns="http://schemas.microsoft.com/office/infopath/2007/PartnerControls">
          <TermName xmlns="http://schemas.microsoft.com/office/infopath/2007/PartnerControls">WCPFC CMM</TermName>
          <TermId xmlns="http://schemas.microsoft.com/office/infopath/2007/PartnerControls">7f59e5f7-5b60-46e7-8900-17adddafdff3</TermId>
        </TermInfo>
      </Terms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5496552013C0BA46BE88192D5C6EB20B00BC7B51C3C3DA487E91D1E0ED95F8C85C00CD6D91114D20DA45B80C297168591C85" ma:contentTypeVersion="3" ma:contentTypeDescription="Create a new Word Document" ma:contentTypeScope="" ma:versionID="4bed5776c574678d89303c042cf25da1">
  <xsd:schema xmlns:xsd="http://www.w3.org/2001/XMLSchema" xmlns:xs="http://www.w3.org/2001/XMLSchema" xmlns:p="http://schemas.microsoft.com/office/2006/metadata/properties" xmlns:ns3="01be4277-2979-4a68-876d-b92b25fceece" xmlns:ns4="120382fd-4a60-4de6-aaf1-356f76e5a4c4" targetNamespace="http://schemas.microsoft.com/office/2006/metadata/properties" ma:root="true" ma:fieldsID="27f2bd34b2d2ae026e673445e7cad24c" ns3:_="" ns4:_="">
    <xsd:import namespace="01be4277-2979-4a68-876d-b92b25fceece"/>
    <xsd:import namespace="120382fd-4a60-4de6-aaf1-356f76e5a4c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bbfa1cb161ec4e4c96c0d95609e7470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readOnly="false" ma:fieldId="{6a3fe89f-a6dd-4490-a9c1-3ef38d67b8c7}" ma:sspId="3bfd400a-bb0f-42a8-a885-98b592a0f767" ma:termSetId="039c6e58-80a5-4a8d-9386-6c30d859d850" ma:anchorId="243eca41-76f3-4f80-877f-3ce8cb8d4a3d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382fd-4a60-4de6-aaf1-356f76e5a4c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3bfd400a-bb0f-42a8-a885-98b592a0f76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a500b44-c6ff-4856-88c6-dfe7ff0a1b4c}" ma:internalName="TaxCatchAll" ma:showField="CatchAllData" ma:web="120382fd-4a60-4de6-aaf1-356f76e5a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a500b44-c6ff-4856-88c6-dfe7ff0a1b4c}" ma:internalName="TaxCatchAllLabel" ma:readOnly="true" ma:showField="CatchAllDataLabel" ma:web="120382fd-4a60-4de6-aaf1-356f76e5a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bfa1cb161ec4e4c96c0d95609e7470a" ma:index="14" nillable="true" ma:taxonomy="true" ma:internalName="bbfa1cb161ec4e4c96c0d95609e7470a" ma:taxonomyFieldName="MPISecurityClassification" ma:displayName="Security Classification" ma:default="1;#None|cf402fa0-b6a8-49a7-a22e-a95b6152c608" ma:fieldId="{bbfa1cb1-61ec-4e4c-96c0-d95609e7470a}" ma:sspId="3bfd400a-bb0f-42a8-a885-98b592a0f767" ma:termSetId="0585e480-f249-45e9-9d9a-827200d7ed0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45812-50CB-461B-896D-D8B14948FDA6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120382fd-4a60-4de6-aaf1-356f76e5a4c4"/>
    <ds:schemaRef ds:uri="01be4277-2979-4a68-876d-b92b25fcee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E81088-42BF-464F-AAC9-9547B3E92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120382fd-4a60-4de6-aaf1-356f76e5a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87D212-9DC3-43B4-B19B-A34053C867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Table_ALB_propns_EEZ_HS</vt:lpstr>
      <vt:lpstr>Catch levels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EEZ_HS SPC catch calculations</dc:title>
  <dc:creator>Graham Pilling</dc:creator>
  <cp:keywords>SPC; albacore; SPCA; WCPFC CMM</cp:keywords>
  <cp:lastModifiedBy>Arlene Takesy</cp:lastModifiedBy>
  <dcterms:created xsi:type="dcterms:W3CDTF">2017-03-15T21:22:45Z</dcterms:created>
  <dcterms:modified xsi:type="dcterms:W3CDTF">2017-09-14T03:35:48Z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0x0101005496552013C0BA46BE88192D5C6EB20B00BC7B51C3C3DA487E91D1E0ED95F8C85C00CD6D91114D20DA45B80C297168591C85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{33cf0aa9-e9ab-43ba-9a2e-d363b09c980d}</vt:lpwstr>
  </property>
  <property fmtid="{D5CDD505-2E9C-101B-9397-08002B2CF9AE}" pid="5" name="RecordPoint_ActiveItemListId">
    <vt:lpwstr>{3dfed906-e86a-4ee6-bfba-7b5668b40594}</vt:lpwstr>
  </property>
  <property fmtid="{D5CDD505-2E9C-101B-9397-08002B2CF9AE}" pid="6" name="RecordPoint_ActiveItemUniqueId">
    <vt:lpwstr>{f6332f18-9e8f-4b62-ac02-359d292d9008}</vt:lpwstr>
  </property>
  <property fmtid="{D5CDD505-2E9C-101B-9397-08002B2CF9AE}" pid="7" name="RecordPoint_ActiveItemWebId">
    <vt:lpwstr>{0ea6e8c5-a96c-41d4-99f0-c27af1074d69}</vt:lpwstr>
  </property>
  <property fmtid="{D5CDD505-2E9C-101B-9397-08002B2CF9AE}" pid="8" name="TaxKeyword">
    <vt:lpwstr>7008;#SPC|70f400cd-6743-493c-9782-c81417c7755b;#7009;#SPCA|2d38d58d-f77e-4698-93f6-567602914961;#6331;#albacore|78046f59-349a-42a7-80c7-9c5205a1b80e;#7010;#WCPFC CMM|7f59e5f7-5b60-46e7-8900-17adddafdff3</vt:lpwstr>
  </property>
  <property fmtid="{D5CDD505-2E9C-101B-9397-08002B2CF9AE}" pid="9" name="MPISecurityClassification">
    <vt:lpwstr>1;#None|cf402fa0-b6a8-49a7-a22e-a95b6152c608</vt:lpwstr>
  </property>
  <property fmtid="{D5CDD505-2E9C-101B-9397-08002B2CF9AE}" pid="10" name="C3Topic">
    <vt:lpwstr>6537;#South Pacific Albacore CMM|84ffb7d6-4aed-47aa-88be-d6221b635ab6</vt:lpwstr>
  </property>
</Properties>
</file>