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tabRatio="522" activeTab="1"/>
  </bookViews>
  <sheets>
    <sheet name="Minimum" sheetId="1" r:id="rId1"/>
    <sheet name="Contribution (Option2)" sheetId="2" r:id="rId2"/>
    <sheet name="Sheet2" sheetId="3" r:id="rId3"/>
    <sheet name="Sheet1" sheetId="4" r:id="rId4"/>
  </sheets>
  <definedNames>
    <definedName name="_xlnm.Print_Area" localSheetId="1">'Contribution (Option2)'!$A$1:$L$30</definedName>
    <definedName name="_xlnm.Print_Area" localSheetId="0">'Minimum'!$A$1:$E$34</definedName>
  </definedNames>
  <calcPr fullCalcOnLoad="1"/>
</workbook>
</file>

<file path=xl/sharedStrings.xml><?xml version="1.0" encoding="utf-8"?>
<sst xmlns="http://schemas.openxmlformats.org/spreadsheetml/2006/main" count="100" uniqueCount="97">
  <si>
    <r>
      <t>USD</t>
    </r>
    <r>
      <rPr>
        <sz val="11"/>
        <rFont val="ＭＳ Ｐゴシック"/>
        <family val="3"/>
      </rPr>
      <t xml:space="preserve"> (X1,000)</t>
    </r>
  </si>
  <si>
    <t>Hire of venue</t>
  </si>
  <si>
    <t>Engineer</t>
  </si>
  <si>
    <t>Fax and copier rental</t>
  </si>
  <si>
    <t>Copier counter costs &amp; papers</t>
  </si>
  <si>
    <r>
      <t xml:space="preserve">JPY </t>
    </r>
    <r>
      <rPr>
        <sz val="11"/>
        <rFont val="ＭＳ Ｐゴシック"/>
        <family val="3"/>
      </rPr>
      <t>(x1,000)</t>
    </r>
  </si>
  <si>
    <t>Sub-total</t>
  </si>
  <si>
    <t>Electricity</t>
  </si>
  <si>
    <t>Communications</t>
  </si>
  <si>
    <t>Publications and printing</t>
  </si>
  <si>
    <t>Miscellaneous</t>
  </si>
  <si>
    <t>Office equipment and maintenance</t>
  </si>
  <si>
    <t>Computer</t>
  </si>
  <si>
    <t>Copier</t>
  </si>
  <si>
    <t>Maintenance</t>
  </si>
  <si>
    <t>Meetings</t>
  </si>
  <si>
    <t>Microphone and head phone</t>
  </si>
  <si>
    <t>Set up costs</t>
  </si>
  <si>
    <t>fund from Japanese government</t>
  </si>
  <si>
    <t>TOTAL BUDGETARY REQUIREMENTS</t>
  </si>
  <si>
    <t>Countries</t>
  </si>
  <si>
    <t>Canada</t>
  </si>
  <si>
    <t>China</t>
  </si>
  <si>
    <t>Japan</t>
  </si>
  <si>
    <t>Korea</t>
  </si>
  <si>
    <t>Chinese Taipei</t>
  </si>
  <si>
    <t>Philippines</t>
  </si>
  <si>
    <t>USA</t>
  </si>
  <si>
    <t>Bluefin</t>
  </si>
  <si>
    <t>N. Albacore</t>
  </si>
  <si>
    <t>N. Swordfish</t>
  </si>
  <si>
    <t>Propotion of catch</t>
  </si>
  <si>
    <t>Others</t>
  </si>
  <si>
    <t>Estimated Budgetary Requirement for Contractual Arrangement of Administrative Work of the Northern Committee in accordance with Article 9.5 of the Convention</t>
  </si>
  <si>
    <t>Administrative services</t>
  </si>
  <si>
    <t>General costs for administrative base of Norther Committee</t>
  </si>
  <si>
    <t>Contribution for Members of the Northern Committee</t>
  </si>
  <si>
    <t>Breakdown of Budget Contributions</t>
  </si>
  <si>
    <t>Commission Members</t>
  </si>
  <si>
    <t>Base fee 10% of budget</t>
  </si>
  <si>
    <t>National wealth component 20% of budget</t>
  </si>
  <si>
    <t>Catch component 70% of budget</t>
  </si>
  <si>
    <t>Total contribution 100% of budget</t>
  </si>
  <si>
    <t>% of budget by member</t>
  </si>
  <si>
    <t>Australia</t>
  </si>
  <si>
    <t>Canada</t>
  </si>
  <si>
    <t>China</t>
  </si>
  <si>
    <t>Cook Islands</t>
  </si>
  <si>
    <t>European Union</t>
  </si>
  <si>
    <t>Fiji</t>
  </si>
  <si>
    <t>France</t>
  </si>
  <si>
    <t>FSM</t>
  </si>
  <si>
    <t>Indonesia</t>
  </si>
  <si>
    <t>Japan</t>
  </si>
  <si>
    <t>Kiribati</t>
  </si>
  <si>
    <t>Korea</t>
  </si>
  <si>
    <t>Marshall Islands</t>
  </si>
  <si>
    <t>Nauru</t>
  </si>
  <si>
    <t>New Zealand</t>
  </si>
  <si>
    <t>Niue</t>
  </si>
  <si>
    <t>Palau</t>
  </si>
  <si>
    <t>Papua New Guinea</t>
  </si>
  <si>
    <t>Philippines</t>
  </si>
  <si>
    <t>Samoa</t>
  </si>
  <si>
    <t>Solomon Islands</t>
  </si>
  <si>
    <t>Chinese Taipei</t>
  </si>
  <si>
    <t>Tonga</t>
  </si>
  <si>
    <t>Tuvalu</t>
  </si>
  <si>
    <t>United Kingdom</t>
  </si>
  <si>
    <t>USA</t>
  </si>
  <si>
    <t>Vanuatu</t>
  </si>
  <si>
    <t>Total assessed contributions</t>
  </si>
  <si>
    <t>Catch of Northern Stock in 2001-2003*</t>
  </si>
  <si>
    <t>Total</t>
  </si>
  <si>
    <t>GNI (Pop x GNI per capita)</t>
  </si>
  <si>
    <t>Population ('000s)</t>
  </si>
  <si>
    <t>GNI ave. 2002-2004 per capita</t>
  </si>
  <si>
    <t>Proportion of all ave. GNIs</t>
  </si>
  <si>
    <t>GNI as % of total</t>
  </si>
  <si>
    <t>Proportion of NW (weighted average)</t>
  </si>
  <si>
    <t>Catch ave. (discount Applied)</t>
  </si>
  <si>
    <t>Base fee (10%)</t>
  </si>
  <si>
    <t>National Wealth Component (20%)</t>
  </si>
  <si>
    <t>Catch Component (70%)</t>
  </si>
  <si>
    <t>% of budget</t>
  </si>
  <si>
    <t>Contribution</t>
  </si>
  <si>
    <t>US$</t>
  </si>
  <si>
    <r>
      <t>Office</t>
    </r>
    <r>
      <rPr>
        <sz val="11"/>
        <rFont val="ＭＳ Ｐゴシック"/>
        <family val="3"/>
      </rPr>
      <t xml:space="preserve"> supplies (free assistance by Japan)</t>
    </r>
  </si>
  <si>
    <t>Operating expenses</t>
  </si>
  <si>
    <r>
      <t xml:space="preserve">Coordination </t>
    </r>
    <r>
      <rPr>
        <sz val="11"/>
        <rFont val="ＭＳ Ｐゴシック"/>
        <family val="3"/>
      </rPr>
      <t>of implementation of conservation and management measures</t>
    </r>
  </si>
  <si>
    <t>Coordination of scientific activity</t>
  </si>
  <si>
    <t>Others
 - collection and report of practices of other organizations relevant to the Committee's activities
 - preparation and operation of meetings of the Committee
 - transaction of the Committee's official communications</t>
  </si>
  <si>
    <t>Data management (use the ISC database)</t>
  </si>
  <si>
    <t>Cook Islands</t>
  </si>
  <si>
    <t>Calculated by Option2 (use catch data of the northern stocks only while using the same formula as the Commission) as suggested at the 1st Northern Committee meerting.</t>
  </si>
  <si>
    <t>* Source: FAO FishStat Area 61 (Canada), catches in northern Pacific Ocean reported to the ISC (China, Chinese Taipei, Japan, Korea), catch of Hawaii based longline reported to the ISC (US) are temporarily used as catches of northern stocks in the Convention area notrh of 20°(Philippines data is not available). Data of Cook Islands is based upon its statement in the NC2</t>
  </si>
  <si>
    <t>Attachment 1</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</si>
</sst>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_ "/>
    <numFmt numFmtId="177" formatCode="#,##0.0_);[Red]\(#,##0.0\)"/>
    <numFmt numFmtId="178" formatCode="#,##0_ "/>
    <numFmt numFmtId="179" formatCode="#,##0.0_ ;[Red]\-#,##0.0\ "/>
    <numFmt numFmtId="180" formatCode="#,##0.000_);[Red]\(#,##0.000\)"/>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quot;(&quot;#,##0_)&quot;)&quot;;[Red]\(#,##0\)&quot;)&quot;"/>
    <numFmt numFmtId="189" formatCode="&quot;1US$=\&quot;"/>
    <numFmt numFmtId="190" formatCode="&quot;1US$=\&quot;#"/>
    <numFmt numFmtId="191" formatCode="0.0000"/>
    <numFmt numFmtId="192" formatCode="0.000"/>
    <numFmt numFmtId="193" formatCode="0.0"/>
    <numFmt numFmtId="194" formatCode="#,###,"/>
    <numFmt numFmtId="195" formatCode="0.00_ "/>
    <numFmt numFmtId="196" formatCode="0_ "/>
  </numFmts>
  <fonts count="15">
    <font>
      <sz val="11"/>
      <name val="ＭＳ Ｐゴシック"/>
      <family val="3"/>
    </font>
    <font>
      <sz val="6"/>
      <name val="ＭＳ Ｐゴシック"/>
      <family val="3"/>
    </font>
    <font>
      <sz val="14"/>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10"/>
      <name val="Arial"/>
      <family val="2"/>
    </font>
    <font>
      <b/>
      <sz val="14"/>
      <name val="ＭＳ Ｐゴシック"/>
      <family val="3"/>
    </font>
    <font>
      <b/>
      <sz val="11"/>
      <color indexed="10"/>
      <name val="ＭＳ Ｐゴシック"/>
      <family val="3"/>
    </font>
    <font>
      <sz val="11"/>
      <color indexed="10"/>
      <name val="ＭＳ Ｐゴシック"/>
      <family val="3"/>
    </font>
    <font>
      <i/>
      <sz val="10"/>
      <name val="ＭＳ Ｐゴシック"/>
      <family val="3"/>
    </font>
    <font>
      <b/>
      <sz val="10"/>
      <name val="ＭＳ Ｐゴシック"/>
      <family val="3"/>
    </font>
    <font>
      <b/>
      <sz val="12"/>
      <name val="ＭＳ Ｐゴシック"/>
      <family val="0"/>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75">
    <border>
      <left/>
      <right/>
      <top/>
      <bottom/>
      <diagonal/>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medium"/>
    </border>
    <border>
      <left style="thin"/>
      <right style="medium"/>
      <top style="medium"/>
      <bottom style="thin"/>
    </border>
    <border>
      <left style="thin"/>
      <right style="medium"/>
      <top style="thin"/>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medium"/>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medium"/>
      <top style="thin"/>
      <bottom style="double"/>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style="thin"/>
    </border>
    <border>
      <left style="thin"/>
      <right style="thin"/>
      <top style="hair"/>
      <bottom style="thin"/>
    </border>
    <border>
      <left>
        <color indexed="63"/>
      </left>
      <right>
        <color indexed="63"/>
      </right>
      <top style="thin"/>
      <bottom>
        <color indexed="63"/>
      </bottom>
    </border>
    <border>
      <left>
        <color indexed="63"/>
      </left>
      <right>
        <color indexed="63"/>
      </right>
      <top style="thin"/>
      <bottom style="hair"/>
    </border>
    <border>
      <left style="thin"/>
      <right style="thin"/>
      <top style="thin"/>
      <bottom style="hair"/>
    </border>
    <border>
      <left style="thin"/>
      <right style="thin"/>
      <top style="hair"/>
      <bottom>
        <color indexed="63"/>
      </bottom>
    </border>
    <border>
      <left>
        <color indexed="63"/>
      </left>
      <right>
        <color indexed="63"/>
      </right>
      <top style="thin"/>
      <bottom style="thin"/>
    </border>
    <border>
      <left>
        <color indexed="63"/>
      </left>
      <right style="medium"/>
      <top>
        <color indexed="63"/>
      </top>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left>
        <color indexed="63"/>
      </left>
      <right style="medium"/>
      <top style="hair"/>
      <bottom>
        <color indexed="63"/>
      </bottom>
    </border>
    <border>
      <left style="thin"/>
      <right style="medium"/>
      <top style="hair"/>
      <bottom style="thin"/>
    </border>
    <border>
      <left style="medium"/>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style="medium"/>
      <top style="double"/>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hair"/>
    </border>
    <border>
      <left style="thin"/>
      <right style="medium"/>
      <top>
        <color indexed="63"/>
      </top>
      <bottom style="hair"/>
    </border>
    <border>
      <left style="thin"/>
      <right style="medium"/>
      <top style="hair"/>
      <bottom style="hair"/>
    </border>
    <border>
      <left>
        <color indexed="63"/>
      </left>
      <right>
        <color indexed="63"/>
      </right>
      <top style="hair"/>
      <bottom>
        <color indexed="63"/>
      </bottom>
    </border>
    <border>
      <left style="thin"/>
      <right style="medium"/>
      <top style="hair"/>
      <bottom>
        <color indexed="63"/>
      </bottom>
    </border>
    <border>
      <left style="medium"/>
      <right style="medium"/>
      <top style="hair"/>
      <bottom style="hair"/>
    </border>
    <border>
      <left style="thin"/>
      <right>
        <color indexed="63"/>
      </right>
      <top style="hair"/>
      <bottom style="hair"/>
    </border>
    <border>
      <left style="thin"/>
      <right>
        <color indexed="63"/>
      </right>
      <top style="hair"/>
      <bottom>
        <color indexed="63"/>
      </bottom>
    </border>
    <border>
      <left style="medium"/>
      <right style="medium"/>
      <top style="hair"/>
      <bottom>
        <color indexed="63"/>
      </bottom>
    </border>
    <border>
      <left style="medium"/>
      <right style="medium"/>
      <top>
        <color indexed="63"/>
      </top>
      <bottom>
        <color indexed="63"/>
      </bottom>
    </border>
    <border>
      <left style="thin"/>
      <right style="medium"/>
      <top style="medium"/>
      <bottom style="medium"/>
    </border>
    <border>
      <left style="medium"/>
      <right style="medium"/>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style="thin"/>
      <top style="hair"/>
      <bottom style="hair"/>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8" fillId="0" borderId="0">
      <alignment/>
      <protection/>
    </xf>
  </cellStyleXfs>
  <cellXfs count="159">
    <xf numFmtId="0" fontId="0" fillId="0" borderId="0" xfId="0" applyAlignment="1">
      <alignment vertical="center"/>
    </xf>
    <xf numFmtId="0" fontId="0" fillId="0" borderId="0" xfId="0" applyAlignment="1">
      <alignment vertical="center"/>
    </xf>
    <xf numFmtId="0" fontId="3" fillId="0" borderId="0" xfId="0" applyFont="1" applyAlignment="1">
      <alignment horizontal="center" vertical="center" shrinkToFit="1"/>
    </xf>
    <xf numFmtId="0" fontId="0" fillId="0" borderId="1" xfId="0" applyBorder="1" applyAlignment="1">
      <alignment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3" xfId="0" applyFont="1" applyBorder="1" applyAlignment="1">
      <alignment horizontal="center" vertical="center"/>
    </xf>
    <xf numFmtId="0" fontId="3" fillId="2" borderId="5" xfId="0" applyFont="1" applyFill="1" applyBorder="1" applyAlignment="1">
      <alignment vertical="center"/>
    </xf>
    <xf numFmtId="0" fontId="0" fillId="2" borderId="5" xfId="0" applyFill="1" applyBorder="1" applyAlignment="1">
      <alignment vertical="center"/>
    </xf>
    <xf numFmtId="181" fontId="3" fillId="3" borderId="6" xfId="0" applyNumberFormat="1" applyFont="1" applyFill="1" applyBorder="1" applyAlignment="1">
      <alignment horizontal="right" vertical="center" indent="1"/>
    </xf>
    <xf numFmtId="0" fontId="3" fillId="4" borderId="0" xfId="0" applyFont="1" applyFill="1" applyAlignment="1">
      <alignment vertical="center"/>
    </xf>
    <xf numFmtId="0" fontId="2" fillId="0" borderId="0" xfId="0" applyFont="1" applyAlignment="1">
      <alignment vertical="center" wrapText="1"/>
    </xf>
    <xf numFmtId="0" fontId="3" fillId="0" borderId="7" xfId="0" applyFont="1" applyBorder="1" applyAlignment="1">
      <alignment horizontal="center" vertical="center" shrinkToFit="1"/>
    </xf>
    <xf numFmtId="177" fontId="0" fillId="0" borderId="8" xfId="0" applyNumberFormat="1" applyBorder="1" applyAlignment="1">
      <alignment vertical="center"/>
    </xf>
    <xf numFmtId="177" fontId="0" fillId="0" borderId="9" xfId="0" applyNumberFormat="1" applyBorder="1" applyAlignment="1">
      <alignment vertical="center"/>
    </xf>
    <xf numFmtId="177" fontId="4" fillId="3" borderId="9" xfId="0" applyNumberFormat="1" applyFont="1" applyFill="1" applyBorder="1" applyAlignment="1">
      <alignment vertical="center"/>
    </xf>
    <xf numFmtId="177" fontId="0" fillId="2" borderId="10" xfId="0" applyNumberFormat="1" applyFill="1" applyBorder="1" applyAlignment="1">
      <alignment vertical="center"/>
    </xf>
    <xf numFmtId="0" fontId="3" fillId="0" borderId="11" xfId="0" applyFont="1" applyBorder="1" applyAlignment="1">
      <alignment horizontal="center" vertical="center"/>
    </xf>
    <xf numFmtId="177" fontId="3" fillId="2" borderId="12" xfId="0" applyNumberFormat="1" applyFont="1" applyFill="1" applyBorder="1" applyAlignment="1">
      <alignment vertical="center"/>
    </xf>
    <xf numFmtId="0" fontId="0" fillId="0" borderId="13" xfId="0" applyBorder="1" applyAlignment="1">
      <alignment horizontal="center" vertical="center"/>
    </xf>
    <xf numFmtId="190" fontId="0" fillId="0" borderId="0" xfId="0" applyNumberFormat="1" applyAlignment="1">
      <alignment vertical="center"/>
    </xf>
    <xf numFmtId="177" fontId="0" fillId="0" borderId="0" xfId="0" applyNumberFormat="1" applyAlignment="1">
      <alignment vertical="center"/>
    </xf>
    <xf numFmtId="0" fontId="4" fillId="4" borderId="0" xfId="0" applyFont="1" applyFill="1" applyAlignment="1">
      <alignment vertical="center"/>
    </xf>
    <xf numFmtId="0" fontId="8" fillId="0" borderId="0" xfId="22">
      <alignment/>
      <protection/>
    </xf>
    <xf numFmtId="0" fontId="8" fillId="0" borderId="0" xfId="22" applyAlignment="1">
      <alignment wrapText="1"/>
      <protection/>
    </xf>
    <xf numFmtId="2" fontId="8" fillId="0" borderId="0" xfId="22" applyNumberFormat="1">
      <alignment/>
      <protection/>
    </xf>
    <xf numFmtId="38" fontId="3" fillId="3" borderId="3" xfId="0" applyNumberFormat="1" applyFont="1" applyFill="1" applyBorder="1" applyAlignment="1">
      <alignment vertical="center"/>
    </xf>
    <xf numFmtId="38" fontId="3" fillId="3" borderId="0" xfId="0" applyNumberFormat="1" applyFont="1" applyFill="1" applyBorder="1" applyAlignment="1">
      <alignment vertical="center"/>
    </xf>
    <xf numFmtId="0" fontId="0" fillId="0" borderId="0" xfId="0" applyFont="1" applyAlignment="1">
      <alignment vertical="center"/>
    </xf>
    <xf numFmtId="38" fontId="3" fillId="3" borderId="14" xfId="0" applyNumberFormat="1" applyFont="1" applyFill="1" applyBorder="1" applyAlignment="1">
      <alignment vertical="center"/>
    </xf>
    <xf numFmtId="38" fontId="3" fillId="3" borderId="15" xfId="0" applyNumberFormat="1" applyFont="1" applyFill="1" applyBorder="1" applyAlignment="1">
      <alignment vertical="center"/>
    </xf>
    <xf numFmtId="38" fontId="3" fillId="4" borderId="1" xfId="0" applyNumberFormat="1" applyFont="1" applyFill="1" applyBorder="1" applyAlignment="1">
      <alignment vertical="center"/>
    </xf>
    <xf numFmtId="38" fontId="3" fillId="4" borderId="16" xfId="0" applyNumberFormat="1"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181" fontId="3" fillId="3" borderId="19" xfId="0" applyNumberFormat="1" applyFont="1" applyFill="1" applyBorder="1" applyAlignment="1">
      <alignment horizontal="center" vertical="center"/>
    </xf>
    <xf numFmtId="181" fontId="3" fillId="3" borderId="20" xfId="0" applyNumberFormat="1" applyFont="1" applyFill="1" applyBorder="1" applyAlignment="1">
      <alignment horizontal="right" vertical="center" indent="1"/>
    </xf>
    <xf numFmtId="181" fontId="3" fillId="3" borderId="21" xfId="0" applyNumberFormat="1" applyFont="1" applyFill="1" applyBorder="1" applyAlignment="1">
      <alignment horizontal="right" vertical="center" indent="1"/>
    </xf>
    <xf numFmtId="38" fontId="3" fillId="4" borderId="22" xfId="0" applyNumberFormat="1" applyFont="1" applyFill="1" applyBorder="1" applyAlignment="1">
      <alignment horizontal="center" vertical="center"/>
    </xf>
    <xf numFmtId="38" fontId="3" fillId="4" borderId="22" xfId="0" applyNumberFormat="1" applyFont="1" applyFill="1" applyBorder="1" applyAlignment="1">
      <alignment horizontal="center" vertical="center" shrinkToFit="1"/>
    </xf>
    <xf numFmtId="0" fontId="3" fillId="3" borderId="23" xfId="0" applyFont="1" applyFill="1" applyBorder="1" applyAlignment="1">
      <alignment vertical="center"/>
    </xf>
    <xf numFmtId="0" fontId="3" fillId="3" borderId="24" xfId="0" applyFont="1" applyFill="1" applyBorder="1" applyAlignment="1">
      <alignment vertical="center"/>
    </xf>
    <xf numFmtId="181" fontId="3" fillId="3" borderId="25" xfId="0" applyNumberFormat="1" applyFont="1" applyFill="1" applyBorder="1" applyAlignment="1">
      <alignment horizontal="right" vertical="center" indent="1"/>
    </xf>
    <xf numFmtId="181" fontId="3" fillId="3" borderId="26" xfId="0" applyNumberFormat="1" applyFont="1" applyFill="1" applyBorder="1" applyAlignment="1">
      <alignment horizontal="right" vertical="center" indent="1"/>
    </xf>
    <xf numFmtId="0" fontId="0" fillId="0" borderId="0" xfId="0" applyFont="1" applyAlignment="1">
      <alignment vertical="center"/>
    </xf>
    <xf numFmtId="0" fontId="0" fillId="0" borderId="0" xfId="0" applyFont="1" applyAlignment="1">
      <alignment vertical="center"/>
    </xf>
    <xf numFmtId="38" fontId="0" fillId="4" borderId="3" xfId="0" applyNumberFormat="1" applyFont="1" applyFill="1" applyBorder="1" applyAlignment="1">
      <alignment vertical="center"/>
    </xf>
    <xf numFmtId="38" fontId="0" fillId="4" borderId="0" xfId="0" applyNumberFormat="1" applyFont="1" applyFill="1" applyBorder="1" applyAlignment="1">
      <alignment vertical="center"/>
    </xf>
    <xf numFmtId="38" fontId="0" fillId="4" borderId="20" xfId="0" applyNumberFormat="1" applyFont="1" applyFill="1" applyBorder="1" applyAlignment="1">
      <alignment vertical="center"/>
    </xf>
    <xf numFmtId="38" fontId="0" fillId="4" borderId="27" xfId="0" applyNumberFormat="1" applyFont="1" applyFill="1" applyBorder="1" applyAlignment="1">
      <alignment vertical="center"/>
    </xf>
    <xf numFmtId="181" fontId="0" fillId="4" borderId="21" xfId="0" applyNumberFormat="1" applyFont="1" applyFill="1" applyBorder="1" applyAlignment="1">
      <alignment vertical="center"/>
    </xf>
    <xf numFmtId="194" fontId="0" fillId="4" borderId="20" xfId="0" applyNumberFormat="1" applyFont="1" applyFill="1" applyBorder="1" applyAlignment="1">
      <alignment vertical="center"/>
    </xf>
    <xf numFmtId="194" fontId="0" fillId="4" borderId="28" xfId="0" applyNumberFormat="1" applyFont="1" applyFill="1" applyBorder="1" applyAlignment="1">
      <alignment vertical="center"/>
    </xf>
    <xf numFmtId="0" fontId="0" fillId="0" borderId="3" xfId="0" applyFont="1" applyBorder="1" applyAlignment="1">
      <alignment vertical="center"/>
    </xf>
    <xf numFmtId="0" fontId="0" fillId="0" borderId="27" xfId="0" applyFont="1" applyBorder="1" applyAlignment="1">
      <alignment vertical="center"/>
    </xf>
    <xf numFmtId="181" fontId="0" fillId="4" borderId="21" xfId="0" applyNumberFormat="1" applyFont="1" applyFill="1" applyBorder="1" applyAlignment="1">
      <alignment vertical="center"/>
    </xf>
    <xf numFmtId="0" fontId="0" fillId="0" borderId="4" xfId="0" applyFont="1" applyBorder="1" applyAlignment="1">
      <alignment vertical="center"/>
    </xf>
    <xf numFmtId="0" fontId="0" fillId="4" borderId="1" xfId="0" applyFont="1" applyFill="1" applyBorder="1" applyAlignment="1">
      <alignment vertical="center"/>
    </xf>
    <xf numFmtId="0" fontId="0" fillId="4" borderId="16" xfId="0" applyFont="1" applyFill="1" applyBorder="1" applyAlignment="1">
      <alignment vertical="center"/>
    </xf>
    <xf numFmtId="0" fontId="0" fillId="4" borderId="22" xfId="0" applyFont="1" applyFill="1" applyBorder="1" applyAlignment="1">
      <alignment vertical="center"/>
    </xf>
    <xf numFmtId="0" fontId="0" fillId="4" borderId="7" xfId="0" applyFont="1" applyFill="1" applyBorder="1" applyAlignment="1">
      <alignment vertical="center"/>
    </xf>
    <xf numFmtId="0" fontId="0" fillId="4" borderId="3" xfId="0" applyFont="1" applyFill="1" applyBorder="1" applyAlignment="1">
      <alignment vertical="center"/>
    </xf>
    <xf numFmtId="0" fontId="0" fillId="4" borderId="29" xfId="0" applyNumberFormat="1" applyFont="1" applyFill="1" applyBorder="1" applyAlignment="1">
      <alignment horizontal="center" vertical="center"/>
    </xf>
    <xf numFmtId="38" fontId="0" fillId="4" borderId="30" xfId="0" applyNumberFormat="1" applyFont="1" applyFill="1" applyBorder="1" applyAlignment="1">
      <alignment vertical="center"/>
    </xf>
    <xf numFmtId="0" fontId="0" fillId="4" borderId="31" xfId="0" applyNumberFormat="1" applyFont="1" applyFill="1" applyBorder="1" applyAlignment="1">
      <alignment horizontal="center" vertical="center"/>
    </xf>
    <xf numFmtId="38" fontId="0" fillId="4" borderId="32" xfId="0" applyNumberFormat="1" applyFont="1" applyFill="1" applyBorder="1" applyAlignment="1">
      <alignment vertical="center"/>
    </xf>
    <xf numFmtId="0" fontId="0" fillId="4" borderId="33" xfId="0" applyNumberFormat="1" applyFont="1" applyFill="1" applyBorder="1" applyAlignment="1">
      <alignment horizontal="center" vertical="center"/>
    </xf>
    <xf numFmtId="38" fontId="0" fillId="4" borderId="34" xfId="0" applyNumberFormat="1" applyFont="1" applyFill="1" applyBorder="1" applyAlignment="1">
      <alignment vertical="center"/>
    </xf>
    <xf numFmtId="38" fontId="0" fillId="4" borderId="35" xfId="0" applyNumberFormat="1" applyFont="1" applyFill="1" applyBorder="1" applyAlignment="1">
      <alignment vertical="center"/>
    </xf>
    <xf numFmtId="0" fontId="0" fillId="4" borderId="36" xfId="0" applyNumberFormat="1" applyFont="1" applyFill="1" applyBorder="1" applyAlignment="1">
      <alignment horizontal="center" vertical="center"/>
    </xf>
    <xf numFmtId="38" fontId="0" fillId="4" borderId="37" xfId="0" applyNumberFormat="1" applyFont="1" applyFill="1" applyBorder="1" applyAlignment="1">
      <alignment vertical="center"/>
    </xf>
    <xf numFmtId="188" fontId="0" fillId="4" borderId="37" xfId="0" applyNumberFormat="1" applyFont="1" applyFill="1" applyBorder="1" applyAlignment="1">
      <alignment vertical="center"/>
    </xf>
    <xf numFmtId="0" fontId="0" fillId="4" borderId="0" xfId="0" applyFont="1" applyFill="1" applyBorder="1" applyAlignment="1">
      <alignment vertical="center"/>
    </xf>
    <xf numFmtId="188" fontId="0" fillId="4" borderId="32" xfId="0" applyNumberFormat="1" applyFont="1" applyFill="1" applyBorder="1" applyAlignment="1">
      <alignment vertical="center"/>
    </xf>
    <xf numFmtId="0" fontId="0" fillId="4" borderId="27" xfId="0" applyFont="1" applyFill="1" applyBorder="1" applyAlignment="1">
      <alignment vertical="center"/>
    </xf>
    <xf numFmtId="38" fontId="0" fillId="4" borderId="38" xfId="0" applyNumberFormat="1" applyFont="1" applyFill="1" applyBorder="1" applyAlignment="1">
      <alignment vertical="center"/>
    </xf>
    <xf numFmtId="188" fontId="0" fillId="4" borderId="38" xfId="0" applyNumberFormat="1" applyFont="1" applyFill="1" applyBorder="1" applyAlignment="1">
      <alignment vertical="center"/>
    </xf>
    <xf numFmtId="188" fontId="0" fillId="4" borderId="34" xfId="0" applyNumberFormat="1" applyFont="1" applyFill="1" applyBorder="1" applyAlignment="1">
      <alignment vertical="center"/>
    </xf>
    <xf numFmtId="38" fontId="0" fillId="4" borderId="39" xfId="0" applyNumberFormat="1" applyFont="1" applyFill="1" applyBorder="1" applyAlignment="1">
      <alignment vertical="center"/>
    </xf>
    <xf numFmtId="38" fontId="0" fillId="4" borderId="21" xfId="0" applyNumberFormat="1" applyFont="1" applyFill="1" applyBorder="1" applyAlignment="1">
      <alignment vertical="center"/>
    </xf>
    <xf numFmtId="0" fontId="0" fillId="0" borderId="0" xfId="0" applyFont="1" applyAlignment="1">
      <alignment vertical="center"/>
    </xf>
    <xf numFmtId="38" fontId="0" fillId="4" borderId="9" xfId="0" applyNumberFormat="1" applyFont="1" applyFill="1" applyBorder="1" applyAlignment="1">
      <alignment vertical="center"/>
    </xf>
    <xf numFmtId="181" fontId="0" fillId="4" borderId="40" xfId="0" applyNumberFormat="1" applyFont="1" applyFill="1" applyBorder="1" applyAlignment="1">
      <alignment vertical="center"/>
    </xf>
    <xf numFmtId="194" fontId="0" fillId="4" borderId="9" xfId="0" applyNumberFormat="1" applyFont="1" applyFill="1" applyBorder="1" applyAlignment="1">
      <alignment vertical="center"/>
    </xf>
    <xf numFmtId="181" fontId="0" fillId="4" borderId="40" xfId="0" applyNumberFormat="1" applyFont="1" applyFill="1" applyBorder="1" applyAlignment="1">
      <alignment vertical="center"/>
    </xf>
    <xf numFmtId="38" fontId="0" fillId="4" borderId="41" xfId="0" applyNumberFormat="1" applyFont="1" applyFill="1" applyBorder="1" applyAlignment="1">
      <alignment vertical="center"/>
    </xf>
    <xf numFmtId="38" fontId="0" fillId="4" borderId="42" xfId="0" applyNumberFormat="1" applyFont="1" applyFill="1" applyBorder="1" applyAlignment="1">
      <alignment vertical="center"/>
    </xf>
    <xf numFmtId="38" fontId="0" fillId="4" borderId="43" xfId="0" applyNumberFormat="1" applyFont="1" applyFill="1" applyBorder="1" applyAlignment="1">
      <alignment vertical="center"/>
    </xf>
    <xf numFmtId="38" fontId="0" fillId="4" borderId="44" xfId="0" applyNumberFormat="1" applyFont="1" applyFill="1" applyBorder="1" applyAlignment="1">
      <alignment vertical="center"/>
    </xf>
    <xf numFmtId="38" fontId="0" fillId="4" borderId="45" xfId="0" applyNumberFormat="1" applyFont="1" applyFill="1" applyBorder="1" applyAlignment="1">
      <alignment vertical="center"/>
    </xf>
    <xf numFmtId="38" fontId="0" fillId="4" borderId="46" xfId="0" applyNumberFormat="1" applyFont="1" applyFill="1" applyBorder="1" applyAlignment="1">
      <alignment vertical="center"/>
    </xf>
    <xf numFmtId="38" fontId="0" fillId="4" borderId="40" xfId="0" applyNumberFormat="1" applyFont="1" applyFill="1" applyBorder="1" applyAlignment="1">
      <alignment vertical="center"/>
    </xf>
    <xf numFmtId="0" fontId="9" fillId="4" borderId="0" xfId="0" applyFont="1" applyFill="1" applyAlignment="1">
      <alignment vertical="center"/>
    </xf>
    <xf numFmtId="0" fontId="3" fillId="2" borderId="47" xfId="0" applyFont="1" applyFill="1" applyBorder="1" applyAlignment="1">
      <alignment vertical="center"/>
    </xf>
    <xf numFmtId="0" fontId="3" fillId="2" borderId="48" xfId="0" applyFont="1" applyFill="1" applyBorder="1" applyAlignment="1">
      <alignment vertical="center"/>
    </xf>
    <xf numFmtId="181" fontId="3" fillId="2" borderId="49" xfId="0" applyNumberFormat="1" applyFont="1" applyFill="1" applyBorder="1" applyAlignment="1">
      <alignment horizontal="right" vertical="center" indent="1"/>
    </xf>
    <xf numFmtId="181" fontId="3" fillId="2" borderId="50" xfId="0" applyNumberFormat="1" applyFont="1" applyFill="1" applyBorder="1" applyAlignment="1">
      <alignment horizontal="right" vertical="center" indent="1"/>
    </xf>
    <xf numFmtId="178" fontId="3" fillId="2" borderId="51" xfId="0" applyNumberFormat="1" applyFont="1" applyFill="1" applyBorder="1" applyAlignment="1">
      <alignment horizontal="right" vertical="center" indent="1"/>
    </xf>
    <xf numFmtId="178" fontId="3" fillId="2" borderId="6" xfId="0" applyNumberFormat="1" applyFont="1" applyFill="1" applyBorder="1" applyAlignment="1">
      <alignment horizontal="right" vertical="center" indent="1"/>
    </xf>
    <xf numFmtId="181" fontId="3" fillId="3" borderId="25" xfId="0" applyNumberFormat="1" applyFont="1" applyFill="1" applyBorder="1" applyAlignment="1">
      <alignment horizontal="center" vertical="center"/>
    </xf>
    <xf numFmtId="181" fontId="3" fillId="2" borderId="49" xfId="0" applyNumberFormat="1" applyFont="1" applyFill="1" applyBorder="1" applyAlignment="1">
      <alignment horizontal="center" vertical="center"/>
    </xf>
    <xf numFmtId="0" fontId="0" fillId="0" borderId="52" xfId="0" applyBorder="1" applyAlignment="1">
      <alignment vertical="center"/>
    </xf>
    <xf numFmtId="0" fontId="3" fillId="0" borderId="35" xfId="0" applyFont="1" applyBorder="1" applyAlignment="1">
      <alignment vertical="center"/>
    </xf>
    <xf numFmtId="0" fontId="0" fillId="0" borderId="0" xfId="0" applyBorder="1" applyAlignment="1">
      <alignment vertical="center" wrapText="1"/>
    </xf>
    <xf numFmtId="0" fontId="4" fillId="3" borderId="0" xfId="0" applyFont="1" applyFill="1" applyBorder="1" applyAlignment="1">
      <alignment vertical="center"/>
    </xf>
    <xf numFmtId="0" fontId="3" fillId="0" borderId="0" xfId="0" applyFont="1" applyBorder="1" applyAlignment="1">
      <alignment vertical="center"/>
    </xf>
    <xf numFmtId="0" fontId="4" fillId="3" borderId="27" xfId="0" applyFont="1" applyFill="1" applyBorder="1" applyAlignment="1">
      <alignment vertical="center"/>
    </xf>
    <xf numFmtId="0" fontId="0" fillId="2" borderId="53" xfId="0" applyFill="1" applyBorder="1" applyAlignment="1">
      <alignment vertical="center"/>
    </xf>
    <xf numFmtId="0" fontId="0" fillId="0" borderId="16" xfId="0" applyBorder="1" applyAlignment="1">
      <alignment vertical="center"/>
    </xf>
    <xf numFmtId="0" fontId="3" fillId="0" borderId="54" xfId="0" applyFont="1" applyBorder="1" applyAlignment="1">
      <alignment vertical="center"/>
    </xf>
    <xf numFmtId="0" fontId="0" fillId="0" borderId="55" xfId="0" applyBorder="1" applyAlignment="1">
      <alignment vertical="center"/>
    </xf>
    <xf numFmtId="0" fontId="4" fillId="3" borderId="55" xfId="0" applyFont="1" applyFill="1" applyBorder="1" applyAlignment="1">
      <alignment vertical="center"/>
    </xf>
    <xf numFmtId="0" fontId="0" fillId="0" borderId="55" xfId="0" applyFont="1" applyBorder="1" applyAlignment="1">
      <alignment vertical="center"/>
    </xf>
    <xf numFmtId="0" fontId="4" fillId="3" borderId="56" xfId="0" applyFont="1" applyFill="1" applyBorder="1" applyAlignment="1">
      <alignment vertical="center"/>
    </xf>
    <xf numFmtId="177" fontId="3" fillId="0" borderId="57" xfId="0" applyNumberFormat="1" applyFont="1" applyBorder="1" applyAlignment="1">
      <alignment vertical="center"/>
    </xf>
    <xf numFmtId="177" fontId="3" fillId="0" borderId="58" xfId="0" applyNumberFormat="1" applyFont="1" applyBorder="1" applyAlignment="1">
      <alignment vertical="center"/>
    </xf>
    <xf numFmtId="177" fontId="5" fillId="3" borderId="58" xfId="0" applyNumberFormat="1" applyFont="1" applyFill="1" applyBorder="1" applyAlignment="1">
      <alignment vertical="center"/>
    </xf>
    <xf numFmtId="177" fontId="5" fillId="3" borderId="59" xfId="0" applyNumberFormat="1" applyFont="1" applyFill="1" applyBorder="1" applyAlignment="1">
      <alignment vertical="center"/>
    </xf>
    <xf numFmtId="0" fontId="0" fillId="0" borderId="60" xfId="0" applyBorder="1" applyAlignment="1">
      <alignment vertical="center"/>
    </xf>
    <xf numFmtId="0" fontId="0" fillId="0" borderId="54" xfId="0" applyFont="1" applyBorder="1" applyAlignment="1">
      <alignment vertical="center"/>
    </xf>
    <xf numFmtId="0" fontId="0" fillId="0" borderId="29" xfId="0" applyFont="1" applyBorder="1" applyAlignment="1">
      <alignment vertical="center"/>
    </xf>
    <xf numFmtId="177" fontId="3" fillId="0" borderId="61" xfId="0" applyNumberFormat="1" applyFont="1" applyBorder="1" applyAlignment="1">
      <alignment vertical="center"/>
    </xf>
    <xf numFmtId="177" fontId="0" fillId="0" borderId="41" xfId="0" applyNumberFormat="1" applyBorder="1" applyAlignment="1">
      <alignment vertical="center"/>
    </xf>
    <xf numFmtId="0" fontId="0" fillId="0" borderId="31" xfId="0" applyBorder="1" applyAlignment="1">
      <alignment vertical="center"/>
    </xf>
    <xf numFmtId="177" fontId="3" fillId="0" borderId="62" xfId="0" applyNumberFormat="1" applyFont="1" applyBorder="1" applyAlignment="1">
      <alignment vertical="center"/>
    </xf>
    <xf numFmtId="177" fontId="0" fillId="0" borderId="42" xfId="0" applyNumberFormat="1" applyBorder="1" applyAlignment="1">
      <alignment vertical="center"/>
    </xf>
    <xf numFmtId="0" fontId="0" fillId="0" borderId="63" xfId="0" applyBorder="1" applyAlignment="1">
      <alignment vertical="center"/>
    </xf>
    <xf numFmtId="177" fontId="3" fillId="0" borderId="64" xfId="0" applyNumberFormat="1" applyFont="1" applyBorder="1" applyAlignment="1">
      <alignment vertical="center"/>
    </xf>
    <xf numFmtId="177" fontId="0" fillId="0" borderId="45" xfId="0" applyNumberFormat="1" applyBorder="1" applyAlignment="1">
      <alignment vertical="center"/>
    </xf>
    <xf numFmtId="0" fontId="0" fillId="0" borderId="29" xfId="0" applyBorder="1" applyAlignment="1">
      <alignment vertical="center"/>
    </xf>
    <xf numFmtId="177" fontId="3" fillId="0" borderId="62" xfId="0" applyNumberFormat="1" applyFont="1" applyBorder="1" applyAlignment="1">
      <alignment vertical="center"/>
    </xf>
    <xf numFmtId="177" fontId="0" fillId="0" borderId="65" xfId="0" applyNumberFormat="1" applyBorder="1" applyAlignment="1">
      <alignment vertical="center"/>
    </xf>
    <xf numFmtId="0" fontId="0" fillId="0" borderId="66" xfId="0" applyBorder="1" applyAlignment="1">
      <alignment vertical="center"/>
    </xf>
    <xf numFmtId="177" fontId="3" fillId="0" borderId="64" xfId="0" applyNumberFormat="1" applyFont="1" applyBorder="1" applyAlignment="1">
      <alignment vertical="center"/>
    </xf>
    <xf numFmtId="0" fontId="0" fillId="0" borderId="67" xfId="0" applyBorder="1" applyAlignment="1">
      <alignment vertical="center"/>
    </xf>
    <xf numFmtId="179" fontId="3" fillId="0" borderId="64" xfId="0" applyNumberFormat="1" applyFont="1" applyBorder="1" applyAlignment="1">
      <alignment vertical="center"/>
    </xf>
    <xf numFmtId="179" fontId="0" fillId="0" borderId="45" xfId="0" applyNumberFormat="1" applyBorder="1" applyAlignment="1">
      <alignment vertical="center"/>
    </xf>
    <xf numFmtId="177" fontId="0" fillId="0" borderId="68" xfId="0" applyNumberFormat="1" applyBorder="1" applyAlignment="1">
      <alignment vertical="center"/>
    </xf>
    <xf numFmtId="177" fontId="10" fillId="0" borderId="61" xfId="0" applyNumberFormat="1" applyFont="1" applyBorder="1" applyAlignment="1">
      <alignment vertical="center"/>
    </xf>
    <xf numFmtId="177" fontId="11" fillId="0" borderId="41" xfId="0" applyNumberFormat="1" applyFont="1" applyBorder="1" applyAlignment="1">
      <alignment vertical="center"/>
    </xf>
    <xf numFmtId="177" fontId="10" fillId="0" borderId="58" xfId="0" applyNumberFormat="1" applyFont="1" applyBorder="1" applyAlignment="1">
      <alignment vertical="center"/>
    </xf>
    <xf numFmtId="177" fontId="11" fillId="0" borderId="69" xfId="0" applyNumberFormat="1" applyFont="1" applyBorder="1" applyAlignment="1">
      <alignment vertical="center"/>
    </xf>
    <xf numFmtId="38" fontId="3" fillId="4" borderId="70" xfId="0" applyNumberFormat="1" applyFont="1" applyFill="1" applyBorder="1" applyAlignment="1">
      <alignment horizontal="center" vertical="center"/>
    </xf>
    <xf numFmtId="177" fontId="11" fillId="0" borderId="71" xfId="0" applyNumberFormat="1" applyFont="1" applyBorder="1" applyAlignment="1">
      <alignment vertical="center"/>
    </xf>
    <xf numFmtId="14" fontId="0" fillId="0" borderId="0" xfId="0" applyNumberFormat="1" applyFont="1" applyAlignment="1">
      <alignment vertical="center"/>
    </xf>
    <xf numFmtId="38" fontId="13" fillId="4" borderId="22" xfId="0" applyNumberFormat="1" applyFont="1" applyFill="1" applyBorder="1" applyAlignment="1">
      <alignment horizontal="center" vertical="center"/>
    </xf>
    <xf numFmtId="0" fontId="2" fillId="0" borderId="0" xfId="0" applyFont="1" applyAlignment="1">
      <alignment horizontal="center" vertical="center" wrapText="1"/>
    </xf>
    <xf numFmtId="0" fontId="0" fillId="0" borderId="67" xfId="0" applyBorder="1" applyAlignment="1">
      <alignment vertical="center" wrapText="1"/>
    </xf>
    <xf numFmtId="0" fontId="0" fillId="0" borderId="72" xfId="0" applyBorder="1" applyAlignment="1">
      <alignment vertical="center" wrapText="1"/>
    </xf>
    <xf numFmtId="0" fontId="0" fillId="0" borderId="60" xfId="0" applyBorder="1" applyAlignment="1">
      <alignment vertical="center"/>
    </xf>
    <xf numFmtId="0" fontId="0" fillId="0" borderId="73" xfId="0" applyBorder="1" applyAlignment="1">
      <alignment vertical="center"/>
    </xf>
    <xf numFmtId="0" fontId="0" fillId="0" borderId="60" xfId="0" applyFont="1" applyBorder="1" applyAlignment="1">
      <alignment vertical="center"/>
    </xf>
    <xf numFmtId="0" fontId="0" fillId="0" borderId="73" xfId="0" applyFont="1" applyBorder="1" applyAlignment="1">
      <alignment vertical="center"/>
    </xf>
    <xf numFmtId="0" fontId="0" fillId="0" borderId="66" xfId="0" applyBorder="1" applyAlignment="1">
      <alignment vertical="center"/>
    </xf>
    <xf numFmtId="0" fontId="0" fillId="0" borderId="74" xfId="0" applyBorder="1" applyAlignment="1">
      <alignment vertical="center"/>
    </xf>
    <xf numFmtId="0" fontId="12" fillId="0" borderId="16" xfId="0" applyFont="1" applyBorder="1" applyAlignment="1">
      <alignment vertical="center" wrapText="1"/>
    </xf>
    <xf numFmtId="0" fontId="4" fillId="4" borderId="0" xfId="0" applyFont="1" applyFill="1" applyAlignment="1">
      <alignment vertical="center" wrapText="1"/>
    </xf>
    <xf numFmtId="0" fontId="14" fillId="0" borderId="0" xfId="0" applyFont="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標準_Member Assessm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4"/>
  <sheetViews>
    <sheetView view="pageBreakPreview" zoomScale="80" zoomScaleNormal="85" zoomScaleSheetLayoutView="80" workbookViewId="0" topLeftCell="A7">
      <selection activeCell="I7" sqref="I7"/>
    </sheetView>
  </sheetViews>
  <sheetFormatPr defaultColWidth="9.00390625" defaultRowHeight="22.5" customHeight="1"/>
  <cols>
    <col min="1" max="1" width="3.625" style="0" customWidth="1"/>
    <col min="2" max="2" width="3.125" style="0" customWidth="1"/>
    <col min="3" max="3" width="60.50390625" style="0" customWidth="1"/>
    <col min="4" max="4" width="15.625" style="0" customWidth="1"/>
    <col min="5" max="5" width="13.625" style="0" customWidth="1"/>
  </cols>
  <sheetData>
    <row r="1" spans="1:5" ht="22.5" customHeight="1">
      <c r="A1" s="147" t="s">
        <v>33</v>
      </c>
      <c r="B1" s="147"/>
      <c r="C1" s="147"/>
      <c r="D1" s="147"/>
      <c r="E1" s="12"/>
    </row>
    <row r="2" spans="1:5" ht="22.5" customHeight="1">
      <c r="A2" s="147"/>
      <c r="B2" s="147"/>
      <c r="C2" s="147"/>
      <c r="D2" s="147"/>
      <c r="E2" s="12"/>
    </row>
    <row r="3" spans="1:5" ht="22.5" customHeight="1" thickBot="1">
      <c r="A3" s="1"/>
      <c r="B3" s="1"/>
      <c r="C3" s="1"/>
      <c r="D3" s="2"/>
      <c r="E3" s="21">
        <v>120</v>
      </c>
    </row>
    <row r="4" spans="1:5" ht="22.5" customHeight="1">
      <c r="A4" s="3"/>
      <c r="B4" s="102"/>
      <c r="C4" s="109"/>
      <c r="D4" s="18" t="s">
        <v>0</v>
      </c>
      <c r="E4" s="13" t="s">
        <v>5</v>
      </c>
    </row>
    <row r="5" spans="1:8" ht="22.5" customHeight="1">
      <c r="A5" s="4">
        <v>1</v>
      </c>
      <c r="B5" s="110" t="s">
        <v>34</v>
      </c>
      <c r="C5" s="103"/>
      <c r="D5" s="115"/>
      <c r="E5" s="14"/>
      <c r="H5" s="104"/>
    </row>
    <row r="6" spans="1:8" ht="22.5" customHeight="1">
      <c r="A6" s="7"/>
      <c r="B6" s="152" t="s">
        <v>89</v>
      </c>
      <c r="C6" s="153"/>
      <c r="D6" s="122">
        <v>12</v>
      </c>
      <c r="E6" s="144">
        <f>D6*$E$3</f>
        <v>1440</v>
      </c>
      <c r="H6" s="104"/>
    </row>
    <row r="7" spans="1:8" ht="22.5" customHeight="1">
      <c r="A7" s="5"/>
      <c r="B7" s="150" t="s">
        <v>92</v>
      </c>
      <c r="C7" s="151"/>
      <c r="D7" s="141">
        <v>0</v>
      </c>
      <c r="E7" s="142">
        <f>D7*$E$3</f>
        <v>0</v>
      </c>
      <c r="H7" s="104"/>
    </row>
    <row r="8" spans="1:8" ht="22.5" customHeight="1">
      <c r="A8" s="5"/>
      <c r="B8" s="154" t="s">
        <v>90</v>
      </c>
      <c r="C8" s="155"/>
      <c r="D8" s="131">
        <v>12</v>
      </c>
      <c r="E8" s="132">
        <f>D8*$E$3</f>
        <v>1440</v>
      </c>
      <c r="H8" s="104"/>
    </row>
    <row r="9" spans="1:8" ht="67.5" customHeight="1">
      <c r="A9" s="5"/>
      <c r="B9" s="148" t="s">
        <v>91</v>
      </c>
      <c r="C9" s="149"/>
      <c r="D9" s="134">
        <v>50</v>
      </c>
      <c r="E9" s="138">
        <f>D9*$E$3</f>
        <v>6000</v>
      </c>
      <c r="H9" s="104"/>
    </row>
    <row r="10" spans="1:5" ht="22.5" customHeight="1">
      <c r="A10" s="5"/>
      <c r="B10" s="112" t="s">
        <v>6</v>
      </c>
      <c r="C10" s="105"/>
      <c r="D10" s="117">
        <f>SUM(D6:D9)</f>
        <v>74</v>
      </c>
      <c r="E10" s="16">
        <f>SUM(E6:E9)</f>
        <v>8880</v>
      </c>
    </row>
    <row r="11" spans="1:5" ht="22.5" customHeight="1">
      <c r="A11" s="4">
        <v>2</v>
      </c>
      <c r="B11" s="110" t="s">
        <v>35</v>
      </c>
      <c r="C11" s="103"/>
      <c r="D11" s="115"/>
      <c r="E11" s="14"/>
    </row>
    <row r="12" spans="1:5" ht="22.5" customHeight="1">
      <c r="A12" s="7"/>
      <c r="B12" s="113" t="s">
        <v>88</v>
      </c>
      <c r="C12" s="106"/>
      <c r="D12" s="116"/>
      <c r="E12" s="15"/>
    </row>
    <row r="13" spans="1:5" ht="22.5" customHeight="1">
      <c r="A13" s="7"/>
      <c r="B13" s="111"/>
      <c r="C13" s="121" t="s">
        <v>87</v>
      </c>
      <c r="D13" s="139">
        <v>0</v>
      </c>
      <c r="E13" s="140">
        <f>D13*$E$3</f>
        <v>0</v>
      </c>
    </row>
    <row r="14" spans="1:5" ht="22.5" customHeight="1">
      <c r="A14" s="5"/>
      <c r="B14" s="111"/>
      <c r="C14" s="124" t="s">
        <v>7</v>
      </c>
      <c r="D14" s="125">
        <v>3</v>
      </c>
      <c r="E14" s="126">
        <f>D14*$E$3</f>
        <v>360</v>
      </c>
    </row>
    <row r="15" spans="1:5" ht="22.5" customHeight="1">
      <c r="A15" s="5"/>
      <c r="B15" s="111"/>
      <c r="C15" s="124" t="s">
        <v>8</v>
      </c>
      <c r="D15" s="125">
        <v>3</v>
      </c>
      <c r="E15" s="126">
        <f>D15*$E$3</f>
        <v>360</v>
      </c>
    </row>
    <row r="16" spans="1:5" ht="22.5" customHeight="1">
      <c r="A16" s="5"/>
      <c r="B16" s="111"/>
      <c r="C16" s="124" t="s">
        <v>9</v>
      </c>
      <c r="D16" s="125">
        <v>5</v>
      </c>
      <c r="E16" s="126">
        <f>D16*$E$3</f>
        <v>600</v>
      </c>
    </row>
    <row r="17" spans="1:5" ht="22.5" customHeight="1">
      <c r="A17" s="5"/>
      <c r="B17" s="111"/>
      <c r="C17" s="127" t="s">
        <v>10</v>
      </c>
      <c r="D17" s="128">
        <v>3</v>
      </c>
      <c r="E17" s="129">
        <f>D17*$E$3</f>
        <v>360</v>
      </c>
    </row>
    <row r="18" spans="1:5" ht="22.5" customHeight="1">
      <c r="A18" s="20"/>
      <c r="B18" s="114" t="s">
        <v>6</v>
      </c>
      <c r="C18" s="107"/>
      <c r="D18" s="118">
        <f>SUM(D13:D17)</f>
        <v>14</v>
      </c>
      <c r="E18" s="16">
        <f>SUM(E13:E17)</f>
        <v>1680</v>
      </c>
    </row>
    <row r="19" spans="1:5" ht="22.5" customHeight="1">
      <c r="A19" s="7"/>
      <c r="B19" s="120" t="s">
        <v>11</v>
      </c>
      <c r="C19" s="103"/>
      <c r="D19" s="115"/>
      <c r="E19" s="14"/>
    </row>
    <row r="20" spans="1:5" ht="22.5" customHeight="1">
      <c r="A20" s="5"/>
      <c r="B20" s="111"/>
      <c r="C20" s="130" t="s">
        <v>12</v>
      </c>
      <c r="D20" s="122">
        <v>5</v>
      </c>
      <c r="E20" s="123">
        <f>D20*$E$3</f>
        <v>600</v>
      </c>
    </row>
    <row r="21" spans="1:5" ht="22.5" customHeight="1">
      <c r="A21" s="5"/>
      <c r="B21" s="111"/>
      <c r="C21" s="124" t="s">
        <v>13</v>
      </c>
      <c r="D21" s="125">
        <v>4</v>
      </c>
      <c r="E21" s="126">
        <f>D21*$E$3</f>
        <v>480</v>
      </c>
    </row>
    <row r="22" spans="1:5" ht="22.5" customHeight="1">
      <c r="A22" s="5"/>
      <c r="B22" s="111"/>
      <c r="C22" s="127" t="s">
        <v>14</v>
      </c>
      <c r="D22" s="128">
        <v>3</v>
      </c>
      <c r="E22" s="129">
        <f>D22*$E$3</f>
        <v>360</v>
      </c>
    </row>
    <row r="23" spans="1:5" ht="22.5" customHeight="1">
      <c r="A23" s="6"/>
      <c r="B23" s="114" t="s">
        <v>6</v>
      </c>
      <c r="C23" s="107"/>
      <c r="D23" s="118">
        <f>SUM(D20:D22)</f>
        <v>12</v>
      </c>
      <c r="E23" s="16">
        <f>SUM(E20:E22)</f>
        <v>1440</v>
      </c>
    </row>
    <row r="24" spans="1:5" ht="22.5" customHeight="1">
      <c r="A24" s="4">
        <v>3</v>
      </c>
      <c r="B24" s="110" t="s">
        <v>15</v>
      </c>
      <c r="C24" s="103"/>
      <c r="D24" s="115"/>
      <c r="E24" s="14"/>
    </row>
    <row r="25" spans="1:5" ht="22.5" customHeight="1">
      <c r="A25" s="5"/>
      <c r="B25" s="119" t="s">
        <v>1</v>
      </c>
      <c r="C25" s="130"/>
      <c r="D25" s="122">
        <f>10*3</f>
        <v>30</v>
      </c>
      <c r="E25" s="123">
        <f aca="true" t="shared" si="0" ref="E25:E31">D25*$E$3</f>
        <v>3600</v>
      </c>
    </row>
    <row r="26" spans="1:5" ht="22.5" customHeight="1">
      <c r="A26" s="5"/>
      <c r="B26" s="133" t="s">
        <v>16</v>
      </c>
      <c r="C26" s="124"/>
      <c r="D26" s="125">
        <f>0.04*50*3</f>
        <v>6</v>
      </c>
      <c r="E26" s="126">
        <f t="shared" si="0"/>
        <v>720</v>
      </c>
    </row>
    <row r="27" spans="1:5" ht="22.5" customHeight="1">
      <c r="A27" s="5"/>
      <c r="B27" s="133" t="s">
        <v>2</v>
      </c>
      <c r="C27" s="124"/>
      <c r="D27" s="125">
        <f>0.3*2*3</f>
        <v>1.7999999999999998</v>
      </c>
      <c r="E27" s="126">
        <f t="shared" si="0"/>
        <v>215.99999999999997</v>
      </c>
    </row>
    <row r="28" spans="1:5" ht="22.5" customHeight="1">
      <c r="A28" s="5"/>
      <c r="B28" s="133" t="s">
        <v>17</v>
      </c>
      <c r="C28" s="124"/>
      <c r="D28" s="125">
        <f>0.7*3</f>
        <v>2.0999999999999996</v>
      </c>
      <c r="E28" s="126">
        <f t="shared" si="0"/>
        <v>251.99999999999994</v>
      </c>
    </row>
    <row r="29" spans="1:5" ht="22.5" customHeight="1">
      <c r="A29" s="5"/>
      <c r="B29" s="133" t="s">
        <v>3</v>
      </c>
      <c r="C29" s="124"/>
      <c r="D29" s="125">
        <v>2</v>
      </c>
      <c r="E29" s="126">
        <f t="shared" si="0"/>
        <v>240</v>
      </c>
    </row>
    <row r="30" spans="1:5" ht="22.5" customHeight="1">
      <c r="A30" s="5"/>
      <c r="B30" s="133" t="s">
        <v>4</v>
      </c>
      <c r="C30" s="124"/>
      <c r="D30" s="125">
        <v>2</v>
      </c>
      <c r="E30" s="126">
        <f t="shared" si="0"/>
        <v>240</v>
      </c>
    </row>
    <row r="31" spans="1:6" ht="22.5" customHeight="1">
      <c r="A31" s="5"/>
      <c r="B31" s="133" t="s">
        <v>32</v>
      </c>
      <c r="C31" s="124"/>
      <c r="D31" s="125">
        <v>3</v>
      </c>
      <c r="E31" s="126">
        <f t="shared" si="0"/>
        <v>360</v>
      </c>
      <c r="F31" s="22"/>
    </row>
    <row r="32" spans="1:5" ht="22.5" customHeight="1">
      <c r="A32" s="5"/>
      <c r="B32" s="135" t="s">
        <v>18</v>
      </c>
      <c r="C32" s="127"/>
      <c r="D32" s="136">
        <f>-(SUM(D25:D31))</f>
        <v>-46.9</v>
      </c>
      <c r="E32" s="137">
        <f>-(SUM(E25:E31))</f>
        <v>-5628</v>
      </c>
    </row>
    <row r="33" spans="1:5" ht="22.5" customHeight="1">
      <c r="A33" s="6"/>
      <c r="B33" s="114" t="s">
        <v>6</v>
      </c>
      <c r="C33" s="107"/>
      <c r="D33" s="118">
        <f>SUM(D25:D32)</f>
        <v>0</v>
      </c>
      <c r="E33" s="16">
        <f>SUM(E25:E32)</f>
        <v>0</v>
      </c>
    </row>
    <row r="34" spans="1:5" ht="22.5" customHeight="1" thickBot="1">
      <c r="A34" s="8" t="s">
        <v>19</v>
      </c>
      <c r="B34" s="9"/>
      <c r="C34" s="108"/>
      <c r="D34" s="19">
        <f>D10+D18+D23+D33</f>
        <v>100</v>
      </c>
      <c r="E34" s="17">
        <f>D34*$E$3</f>
        <v>12000</v>
      </c>
    </row>
  </sheetData>
  <mergeCells count="5">
    <mergeCell ref="A1:D2"/>
    <mergeCell ref="B9:C9"/>
    <mergeCell ref="B7:C7"/>
    <mergeCell ref="B6:C6"/>
    <mergeCell ref="B8:C8"/>
  </mergeCells>
  <printOptions horizontalCentered="1"/>
  <pageMargins left="0.3937007874015748" right="0.3937007874015748" top="0.984251968503937" bottom="0.3937007874015748" header="0.3937007874015748" footer="0.2755905511811024"/>
  <pageSetup horizontalDpi="600" verticalDpi="600" orientation="portrait" paperSize="9" scale="89" r:id="rId1"/>
  <headerFooter alignWithMargins="0">
    <oddHeader>&amp;RAttachment 1</oddHeader>
  </headerFooter>
</worksheet>
</file>

<file path=xl/worksheets/sheet2.xml><?xml version="1.0" encoding="utf-8"?>
<worksheet xmlns="http://schemas.openxmlformats.org/spreadsheetml/2006/main" xmlns:r="http://schemas.openxmlformats.org/officeDocument/2006/relationships">
  <dimension ref="A1:L32"/>
  <sheetViews>
    <sheetView tabSelected="1" view="pageBreakPreview" zoomScale="75" zoomScaleSheetLayoutView="75" workbookViewId="0" topLeftCell="A1">
      <selection activeCell="N4" sqref="N4"/>
    </sheetView>
  </sheetViews>
  <sheetFormatPr defaultColWidth="9.00390625" defaultRowHeight="18.75" customHeight="1"/>
  <cols>
    <col min="1" max="1" width="3.625" style="81" customWidth="1"/>
    <col min="2" max="2" width="19.00390625" style="81" customWidth="1"/>
    <col min="3" max="3" width="12.25390625" style="81" customWidth="1"/>
    <col min="4" max="11" width="11.75390625" style="46" customWidth="1"/>
    <col min="12" max="12" width="14.125" style="46" customWidth="1"/>
    <col min="13" max="13" width="7.875" style="46" customWidth="1"/>
    <col min="14" max="14" width="8.625" style="46" customWidth="1"/>
    <col min="15" max="15" width="11.125" style="46" customWidth="1"/>
    <col min="16" max="16" width="13.75390625" style="46" customWidth="1"/>
    <col min="17" max="16384" width="9.00390625" style="46" customWidth="1"/>
  </cols>
  <sheetData>
    <row r="1" spans="1:12" s="45" customFormat="1" ht="18.75" customHeight="1">
      <c r="A1" s="93" t="s">
        <v>36</v>
      </c>
      <c r="B1" s="29"/>
      <c r="C1" s="29"/>
      <c r="J1" s="158" t="s">
        <v>96</v>
      </c>
      <c r="K1" s="158"/>
      <c r="L1" s="158"/>
    </row>
    <row r="2" spans="1:3" s="45" customFormat="1" ht="18.75" customHeight="1">
      <c r="A2" s="11"/>
      <c r="B2" s="29"/>
      <c r="C2" s="29"/>
    </row>
    <row r="3" spans="1:12" s="45" customFormat="1" ht="35.25" customHeight="1">
      <c r="A3" s="157" t="s">
        <v>94</v>
      </c>
      <c r="B3" s="157"/>
      <c r="C3" s="157"/>
      <c r="D3" s="157"/>
      <c r="E3" s="157"/>
      <c r="F3" s="157"/>
      <c r="G3" s="157"/>
      <c r="H3" s="157"/>
      <c r="I3" s="157"/>
      <c r="J3" s="157"/>
      <c r="K3" s="157"/>
      <c r="L3" s="157"/>
    </row>
    <row r="4" spans="1:3" s="45" customFormat="1" ht="18.75" customHeight="1">
      <c r="A4" s="23"/>
      <c r="B4" s="29"/>
      <c r="C4" s="29"/>
    </row>
    <row r="5" spans="1:3" s="45" customFormat="1" ht="18.75" customHeight="1" thickBot="1">
      <c r="A5" s="29"/>
      <c r="B5" s="29"/>
      <c r="C5" s="29"/>
    </row>
    <row r="6" spans="1:12" ht="18.75" customHeight="1" thickBot="1">
      <c r="A6" s="32" t="s">
        <v>20</v>
      </c>
      <c r="B6" s="33"/>
      <c r="C6" s="33"/>
      <c r="D6" s="39" t="s">
        <v>21</v>
      </c>
      <c r="E6" s="39" t="s">
        <v>22</v>
      </c>
      <c r="F6" s="146" t="s">
        <v>93</v>
      </c>
      <c r="G6" s="39" t="s">
        <v>23</v>
      </c>
      <c r="H6" s="39" t="s">
        <v>24</v>
      </c>
      <c r="I6" s="40" t="s">
        <v>25</v>
      </c>
      <c r="J6" s="39" t="s">
        <v>26</v>
      </c>
      <c r="K6" s="39" t="s">
        <v>27</v>
      </c>
      <c r="L6" s="143" t="s">
        <v>73</v>
      </c>
    </row>
    <row r="7" spans="1:12" ht="18.75" customHeight="1" thickBot="1">
      <c r="A7" s="30" t="s">
        <v>81</v>
      </c>
      <c r="B7" s="31"/>
      <c r="C7" s="31"/>
      <c r="D7" s="36">
        <f>0.1/8</f>
        <v>0.0125</v>
      </c>
      <c r="E7" s="36">
        <f aca="true" t="shared" si="0" ref="E7:K7">0.1/8</f>
        <v>0.0125</v>
      </c>
      <c r="F7" s="36">
        <f t="shared" si="0"/>
        <v>0.0125</v>
      </c>
      <c r="G7" s="36">
        <f t="shared" si="0"/>
        <v>0.0125</v>
      </c>
      <c r="H7" s="36">
        <f t="shared" si="0"/>
        <v>0.0125</v>
      </c>
      <c r="I7" s="36">
        <f t="shared" si="0"/>
        <v>0.0125</v>
      </c>
      <c r="J7" s="36">
        <f t="shared" si="0"/>
        <v>0.0125</v>
      </c>
      <c r="K7" s="36">
        <f t="shared" si="0"/>
        <v>0.0125</v>
      </c>
      <c r="L7" s="10">
        <f aca="true" t="shared" si="1" ref="L7:L12">SUM(D7:K7)</f>
        <v>0.09999999999999999</v>
      </c>
    </row>
    <row r="8" spans="1:12" ht="18.75" customHeight="1">
      <c r="A8" s="47"/>
      <c r="B8" s="48" t="s">
        <v>75</v>
      </c>
      <c r="C8" s="48"/>
      <c r="D8" s="49">
        <v>31631</v>
      </c>
      <c r="E8" s="49">
        <v>1288433</v>
      </c>
      <c r="F8" s="49">
        <v>19</v>
      </c>
      <c r="G8" s="49">
        <v>127579</v>
      </c>
      <c r="H8" s="49">
        <v>47898</v>
      </c>
      <c r="I8" s="49">
        <v>23000</v>
      </c>
      <c r="J8" s="49">
        <v>81478</v>
      </c>
      <c r="K8" s="49">
        <v>290895</v>
      </c>
      <c r="L8" s="82">
        <f t="shared" si="1"/>
        <v>1890933</v>
      </c>
    </row>
    <row r="9" spans="1:12" ht="18.75" customHeight="1">
      <c r="A9" s="47"/>
      <c r="B9" s="48" t="s">
        <v>76</v>
      </c>
      <c r="C9" s="48"/>
      <c r="D9" s="49">
        <v>25157</v>
      </c>
      <c r="E9" s="49">
        <v>1120</v>
      </c>
      <c r="F9" s="49">
        <v>4689</v>
      </c>
      <c r="G9" s="49">
        <v>35007</v>
      </c>
      <c r="H9" s="49">
        <v>12433</v>
      </c>
      <c r="I9" s="49">
        <v>14630</v>
      </c>
      <c r="J9" s="49">
        <v>1083</v>
      </c>
      <c r="K9" s="49">
        <v>38233</v>
      </c>
      <c r="L9" s="82">
        <f t="shared" si="1"/>
        <v>132352</v>
      </c>
    </row>
    <row r="10" spans="1:12" ht="18.75" customHeight="1">
      <c r="A10" s="47"/>
      <c r="B10" s="50" t="s">
        <v>77</v>
      </c>
      <c r="C10" s="50"/>
      <c r="D10" s="51">
        <f aca="true" t="shared" si="2" ref="D10:K10">D9/$L$9</f>
        <v>0.19007646276595744</v>
      </c>
      <c r="E10" s="51">
        <f>E9/$L$9</f>
        <v>0.008462282398452611</v>
      </c>
      <c r="F10" s="51">
        <f>F9/$L$9</f>
        <v>0.035428251934235974</v>
      </c>
      <c r="G10" s="51">
        <f t="shared" si="2"/>
        <v>0.2644992142166344</v>
      </c>
      <c r="H10" s="51">
        <f t="shared" si="2"/>
        <v>0.09393889023210832</v>
      </c>
      <c r="I10" s="51">
        <f t="shared" si="2"/>
        <v>0.11053856382978723</v>
      </c>
      <c r="J10" s="51">
        <f t="shared" si="2"/>
        <v>0.008182724854932301</v>
      </c>
      <c r="K10" s="51">
        <f t="shared" si="2"/>
        <v>0.28887360976789167</v>
      </c>
      <c r="L10" s="83">
        <f t="shared" si="1"/>
        <v>1</v>
      </c>
    </row>
    <row r="11" spans="1:12" ht="18.75" customHeight="1">
      <c r="A11" s="47"/>
      <c r="B11" s="48" t="s">
        <v>74</v>
      </c>
      <c r="C11" s="48"/>
      <c r="D11" s="52">
        <f aca="true" t="shared" si="3" ref="D11:K11">D8*D9</f>
        <v>795741067</v>
      </c>
      <c r="E11" s="53">
        <f>E8*E9</f>
        <v>1443044960</v>
      </c>
      <c r="F11" s="53">
        <f>F8*F9</f>
        <v>89091</v>
      </c>
      <c r="G11" s="53">
        <f t="shared" si="3"/>
        <v>4466158053</v>
      </c>
      <c r="H11" s="53">
        <f t="shared" si="3"/>
        <v>595515834</v>
      </c>
      <c r="I11" s="53">
        <f t="shared" si="3"/>
        <v>336490000</v>
      </c>
      <c r="J11" s="53">
        <f t="shared" si="3"/>
        <v>88240674</v>
      </c>
      <c r="K11" s="53">
        <f t="shared" si="3"/>
        <v>11121788535</v>
      </c>
      <c r="L11" s="84">
        <f t="shared" si="1"/>
        <v>18847068214</v>
      </c>
    </row>
    <row r="12" spans="1:12" ht="18.75" customHeight="1">
      <c r="A12" s="54"/>
      <c r="B12" s="55" t="s">
        <v>78</v>
      </c>
      <c r="C12" s="55"/>
      <c r="D12" s="56">
        <f aca="true" t="shared" si="4" ref="D12:K12">D11/$L$11</f>
        <v>0.042220946937991485</v>
      </c>
      <c r="E12" s="56">
        <f>E11/$L$11</f>
        <v>0.0765660177813797</v>
      </c>
      <c r="F12" s="56">
        <f>F11/$L$11</f>
        <v>4.727048206565164E-06</v>
      </c>
      <c r="G12" s="56">
        <f t="shared" si="4"/>
        <v>0.2369683179520963</v>
      </c>
      <c r="H12" s="56">
        <f t="shared" si="4"/>
        <v>0.03159726633544194</v>
      </c>
      <c r="I12" s="56">
        <f t="shared" si="4"/>
        <v>0.01785370521182961</v>
      </c>
      <c r="J12" s="56">
        <f t="shared" si="4"/>
        <v>0.004681931056759956</v>
      </c>
      <c r="K12" s="56">
        <f t="shared" si="4"/>
        <v>0.5901070876762944</v>
      </c>
      <c r="L12" s="83">
        <f t="shared" si="1"/>
        <v>0.9999999999999999</v>
      </c>
    </row>
    <row r="13" spans="1:12" ht="18.75" customHeight="1">
      <c r="A13" s="57"/>
      <c r="B13" s="50" t="s">
        <v>79</v>
      </c>
      <c r="C13" s="50"/>
      <c r="D13" s="56">
        <f aca="true" t="shared" si="5" ref="D13:L13">(D10+D12)/2</f>
        <v>0.11614870485197445</v>
      </c>
      <c r="E13" s="56">
        <f t="shared" si="5"/>
        <v>0.04251415008991615</v>
      </c>
      <c r="F13" s="56">
        <f t="shared" si="5"/>
        <v>0.01771648949122127</v>
      </c>
      <c r="G13" s="56">
        <f t="shared" si="5"/>
        <v>0.2507337660843654</v>
      </c>
      <c r="H13" s="56">
        <f t="shared" si="5"/>
        <v>0.06276807828377512</v>
      </c>
      <c r="I13" s="56">
        <f t="shared" si="5"/>
        <v>0.06419613452080843</v>
      </c>
      <c r="J13" s="56">
        <f t="shared" si="5"/>
        <v>0.006432327955846129</v>
      </c>
      <c r="K13" s="56">
        <f t="shared" si="5"/>
        <v>0.439490348722093</v>
      </c>
      <c r="L13" s="85">
        <f t="shared" si="5"/>
        <v>1</v>
      </c>
    </row>
    <row r="14" spans="1:12" ht="18.75" customHeight="1" thickBot="1">
      <c r="A14" s="27" t="s">
        <v>82</v>
      </c>
      <c r="B14" s="28"/>
      <c r="C14" s="28"/>
      <c r="D14" s="37">
        <f aca="true" t="shared" si="6" ref="D14:L14">D13*0.2</f>
        <v>0.02322974097039489</v>
      </c>
      <c r="E14" s="37">
        <f t="shared" si="6"/>
        <v>0.00850283001798323</v>
      </c>
      <c r="F14" s="37">
        <f>G14/89652*4523</f>
        <v>0.0025299353589425437</v>
      </c>
      <c r="G14" s="37">
        <f t="shared" si="6"/>
        <v>0.05014675321687308</v>
      </c>
      <c r="H14" s="37">
        <f t="shared" si="6"/>
        <v>0.012553615656755024</v>
      </c>
      <c r="I14" s="37">
        <f t="shared" si="6"/>
        <v>0.012839226904161685</v>
      </c>
      <c r="J14" s="37">
        <f t="shared" si="6"/>
        <v>0.0012864655911692259</v>
      </c>
      <c r="K14" s="38">
        <f t="shared" si="6"/>
        <v>0.0878980697444186</v>
      </c>
      <c r="L14" s="10">
        <f t="shared" si="6"/>
        <v>0.2</v>
      </c>
    </row>
    <row r="15" spans="1:12" ht="18.75" customHeight="1">
      <c r="A15" s="58" t="s">
        <v>72</v>
      </c>
      <c r="B15" s="59"/>
      <c r="C15" s="59"/>
      <c r="D15" s="60"/>
      <c r="E15" s="60"/>
      <c r="F15" s="60"/>
      <c r="G15" s="60"/>
      <c r="H15" s="60"/>
      <c r="I15" s="60"/>
      <c r="J15" s="60"/>
      <c r="K15" s="60"/>
      <c r="L15" s="61"/>
    </row>
    <row r="16" spans="1:12" ht="18.75" customHeight="1">
      <c r="A16" s="62"/>
      <c r="B16" s="48" t="s">
        <v>28</v>
      </c>
      <c r="C16" s="63">
        <v>2001</v>
      </c>
      <c r="D16" s="64"/>
      <c r="E16" s="64"/>
      <c r="F16" s="64"/>
      <c r="G16" s="64">
        <v>11457</v>
      </c>
      <c r="H16" s="64">
        <v>1005</v>
      </c>
      <c r="I16" s="64">
        <v>1839</v>
      </c>
      <c r="J16" s="64"/>
      <c r="K16" s="64">
        <v>1</v>
      </c>
      <c r="L16" s="86">
        <f aca="true" t="shared" si="7" ref="L16:L28">SUM(D16:K16)</f>
        <v>14302</v>
      </c>
    </row>
    <row r="17" spans="1:12" ht="18.75" customHeight="1">
      <c r="A17" s="62"/>
      <c r="B17" s="48"/>
      <c r="C17" s="65">
        <v>2002</v>
      </c>
      <c r="D17" s="66"/>
      <c r="E17" s="66"/>
      <c r="F17" s="66"/>
      <c r="G17" s="66">
        <v>11301</v>
      </c>
      <c r="H17" s="66">
        <v>675</v>
      </c>
      <c r="I17" s="66">
        <v>1523</v>
      </c>
      <c r="J17" s="66"/>
      <c r="K17" s="66">
        <v>1</v>
      </c>
      <c r="L17" s="87">
        <f t="shared" si="7"/>
        <v>13500</v>
      </c>
    </row>
    <row r="18" spans="1:12" ht="18.75" customHeight="1">
      <c r="A18" s="62"/>
      <c r="B18" s="50"/>
      <c r="C18" s="67">
        <v>2003</v>
      </c>
      <c r="D18" s="68"/>
      <c r="E18" s="68"/>
      <c r="F18" s="68"/>
      <c r="G18" s="68">
        <v>13021</v>
      </c>
      <c r="H18" s="68">
        <v>1591</v>
      </c>
      <c r="I18" s="68">
        <v>1753</v>
      </c>
      <c r="J18" s="68"/>
      <c r="K18" s="68">
        <v>0</v>
      </c>
      <c r="L18" s="88">
        <f t="shared" si="7"/>
        <v>16365</v>
      </c>
    </row>
    <row r="19" spans="1:12" ht="18.75" customHeight="1">
      <c r="A19" s="62"/>
      <c r="B19" s="69" t="s">
        <v>29</v>
      </c>
      <c r="C19" s="70">
        <v>2001</v>
      </c>
      <c r="D19" s="71">
        <v>159</v>
      </c>
      <c r="E19" s="71">
        <v>485.1</v>
      </c>
      <c r="F19" s="71">
        <v>150.4</v>
      </c>
      <c r="G19" s="71">
        <v>59842</v>
      </c>
      <c r="H19" s="72">
        <v>43</v>
      </c>
      <c r="I19" s="71">
        <v>4641</v>
      </c>
      <c r="J19" s="71"/>
      <c r="K19" s="71">
        <v>1271</v>
      </c>
      <c r="L19" s="89">
        <f t="shared" si="7"/>
        <v>66591.5</v>
      </c>
    </row>
    <row r="20" spans="1:12" ht="18.75" customHeight="1">
      <c r="A20" s="62"/>
      <c r="B20" s="73"/>
      <c r="C20" s="65">
        <v>2002</v>
      </c>
      <c r="D20" s="66">
        <v>131</v>
      </c>
      <c r="E20" s="66">
        <v>210</v>
      </c>
      <c r="F20" s="66">
        <v>221.7</v>
      </c>
      <c r="G20" s="66">
        <v>77653</v>
      </c>
      <c r="H20" s="74">
        <v>43</v>
      </c>
      <c r="I20" s="66">
        <v>6545</v>
      </c>
      <c r="J20" s="66"/>
      <c r="K20" s="66">
        <v>524</v>
      </c>
      <c r="L20" s="87">
        <f t="shared" si="7"/>
        <v>85327.7</v>
      </c>
    </row>
    <row r="21" spans="1:12" ht="18.75" customHeight="1">
      <c r="A21" s="62"/>
      <c r="B21" s="75"/>
      <c r="C21" s="67">
        <v>2003</v>
      </c>
      <c r="D21" s="76">
        <v>330</v>
      </c>
      <c r="E21" s="76">
        <v>396</v>
      </c>
      <c r="F21" s="76">
        <v>178.2</v>
      </c>
      <c r="G21" s="76">
        <v>62843</v>
      </c>
      <c r="H21" s="77">
        <v>43</v>
      </c>
      <c r="I21" s="76">
        <v>5973</v>
      </c>
      <c r="J21" s="76"/>
      <c r="K21" s="76">
        <v>522</v>
      </c>
      <c r="L21" s="90">
        <f t="shared" si="7"/>
        <v>70285.2</v>
      </c>
    </row>
    <row r="22" spans="1:12" ht="18.75" customHeight="1">
      <c r="A22" s="62"/>
      <c r="B22" s="69" t="s">
        <v>30</v>
      </c>
      <c r="C22" s="70">
        <v>2001</v>
      </c>
      <c r="D22" s="71"/>
      <c r="E22" s="71">
        <v>118.9</v>
      </c>
      <c r="F22" s="71"/>
      <c r="G22" s="71">
        <v>6775</v>
      </c>
      <c r="H22" s="71"/>
      <c r="I22" s="71">
        <v>3667</v>
      </c>
      <c r="J22" s="71"/>
      <c r="K22" s="71">
        <v>220</v>
      </c>
      <c r="L22" s="89">
        <f t="shared" si="7"/>
        <v>10780.9</v>
      </c>
    </row>
    <row r="23" spans="1:12" ht="18.75" customHeight="1">
      <c r="A23" s="62"/>
      <c r="B23" s="48"/>
      <c r="C23" s="65">
        <v>2002</v>
      </c>
      <c r="D23" s="66"/>
      <c r="E23" s="66">
        <v>174</v>
      </c>
      <c r="F23" s="66"/>
      <c r="G23" s="66">
        <v>4753</v>
      </c>
      <c r="H23" s="66"/>
      <c r="I23" s="66">
        <v>5852</v>
      </c>
      <c r="J23" s="66"/>
      <c r="K23" s="66">
        <v>204</v>
      </c>
      <c r="L23" s="87">
        <f t="shared" si="7"/>
        <v>10983</v>
      </c>
    </row>
    <row r="24" spans="1:12" ht="18.75" customHeight="1">
      <c r="A24" s="62"/>
      <c r="B24" s="50"/>
      <c r="C24" s="67">
        <v>2003</v>
      </c>
      <c r="D24" s="68"/>
      <c r="E24" s="68">
        <v>272</v>
      </c>
      <c r="F24" s="68"/>
      <c r="G24" s="68">
        <v>5825</v>
      </c>
      <c r="H24" s="68"/>
      <c r="I24" s="78">
        <v>5852</v>
      </c>
      <c r="J24" s="68"/>
      <c r="K24" s="68">
        <v>147</v>
      </c>
      <c r="L24" s="91">
        <f t="shared" si="7"/>
        <v>12096</v>
      </c>
    </row>
    <row r="25" spans="1:12" ht="18.75" customHeight="1">
      <c r="A25" s="54"/>
      <c r="B25" s="79" t="s">
        <v>80</v>
      </c>
      <c r="C25" s="50"/>
      <c r="D25" s="80">
        <f aca="true" t="shared" si="8" ref="D25:K25">SUM(D16:D24)/3</f>
        <v>206.66666666666666</v>
      </c>
      <c r="E25" s="80">
        <f t="shared" si="8"/>
        <v>552</v>
      </c>
      <c r="F25" s="80">
        <f t="shared" si="8"/>
        <v>183.4333333333333</v>
      </c>
      <c r="G25" s="80">
        <f>SUM(G16:G24)/3</f>
        <v>84490</v>
      </c>
      <c r="H25" s="80">
        <f t="shared" si="8"/>
        <v>1133.3333333333333</v>
      </c>
      <c r="I25" s="80">
        <f t="shared" si="8"/>
        <v>12548.333333333334</v>
      </c>
      <c r="J25" s="80">
        <f t="shared" si="8"/>
        <v>0</v>
      </c>
      <c r="K25" s="80">
        <f t="shared" si="8"/>
        <v>963.3333333333334</v>
      </c>
      <c r="L25" s="92">
        <f>SUM(D25:K25)</f>
        <v>100077.09999999999</v>
      </c>
    </row>
    <row r="26" spans="1:12" ht="18.75" customHeight="1">
      <c r="A26" s="57"/>
      <c r="B26" s="50" t="s">
        <v>31</v>
      </c>
      <c r="C26" s="50"/>
      <c r="D26" s="56">
        <f aca="true" t="shared" si="9" ref="D26:K26">D25/$L$25</f>
        <v>0.002065074494231614</v>
      </c>
      <c r="E26" s="56">
        <f>E25/$L$25</f>
        <v>0.005515747358786376</v>
      </c>
      <c r="F26" s="56">
        <f>F25/$L$25</f>
        <v>0.0018329201518962213</v>
      </c>
      <c r="G26" s="56">
        <f>G25/$L$25</f>
        <v>0.8442490839562697</v>
      </c>
      <c r="H26" s="56">
        <f t="shared" si="9"/>
        <v>0.011324602065141109</v>
      </c>
      <c r="I26" s="56">
        <f t="shared" si="9"/>
        <v>0.12538666021830502</v>
      </c>
      <c r="J26" s="56">
        <f t="shared" si="9"/>
        <v>0</v>
      </c>
      <c r="K26" s="56">
        <f t="shared" si="9"/>
        <v>0.009625911755369945</v>
      </c>
      <c r="L26" s="85">
        <f t="shared" si="7"/>
        <v>1</v>
      </c>
    </row>
    <row r="27" spans="1:12" ht="18.75" customHeight="1" thickBot="1">
      <c r="A27" s="41" t="s">
        <v>83</v>
      </c>
      <c r="B27" s="42"/>
      <c r="C27" s="42"/>
      <c r="D27" s="43">
        <f aca="true" t="shared" si="10" ref="D27:K27">D26*0.7</f>
        <v>0.0014455521459621297</v>
      </c>
      <c r="E27" s="43">
        <f>E26*0.7</f>
        <v>0.003861023151150463</v>
      </c>
      <c r="F27" s="43">
        <f>F26*0.7</f>
        <v>0.0012830441063273548</v>
      </c>
      <c r="G27" s="100">
        <f t="shared" si="10"/>
        <v>0.5909743587693888</v>
      </c>
      <c r="H27" s="43">
        <f t="shared" si="10"/>
        <v>0.007927221445598777</v>
      </c>
      <c r="I27" s="43">
        <f t="shared" si="10"/>
        <v>0.08777066215281351</v>
      </c>
      <c r="J27" s="43">
        <f t="shared" si="10"/>
        <v>0</v>
      </c>
      <c r="K27" s="43">
        <f t="shared" si="10"/>
        <v>0.006738138228758961</v>
      </c>
      <c r="L27" s="44">
        <f t="shared" si="7"/>
        <v>0.7</v>
      </c>
    </row>
    <row r="28" spans="1:12" ht="18.75" customHeight="1" thickTop="1">
      <c r="A28" s="94" t="s">
        <v>85</v>
      </c>
      <c r="B28" s="95"/>
      <c r="C28" s="95" t="s">
        <v>84</v>
      </c>
      <c r="D28" s="96">
        <f aca="true" t="shared" si="11" ref="D28:K28">D7+D14+D27</f>
        <v>0.03717529311635702</v>
      </c>
      <c r="E28" s="96">
        <f>E7+E14+E27</f>
        <v>0.024863853169133695</v>
      </c>
      <c r="F28" s="96">
        <f>F7+F14+F27</f>
        <v>0.016312979465269897</v>
      </c>
      <c r="G28" s="101">
        <f t="shared" si="11"/>
        <v>0.6536211119862618</v>
      </c>
      <c r="H28" s="96">
        <f t="shared" si="11"/>
        <v>0.032980837102353805</v>
      </c>
      <c r="I28" s="96">
        <f t="shared" si="11"/>
        <v>0.1131098890569752</v>
      </c>
      <c r="J28" s="96">
        <f t="shared" si="11"/>
        <v>0.013786465591169226</v>
      </c>
      <c r="K28" s="96">
        <f t="shared" si="11"/>
        <v>0.10713620797317756</v>
      </c>
      <c r="L28" s="97">
        <f t="shared" si="7"/>
        <v>0.9989866374606983</v>
      </c>
    </row>
    <row r="29" spans="1:12" ht="18.75" customHeight="1" thickBot="1">
      <c r="A29" s="34"/>
      <c r="B29" s="35"/>
      <c r="C29" s="35" t="s">
        <v>86</v>
      </c>
      <c r="D29" s="98">
        <f aca="true" t="shared" si="12" ref="D29:J29">$L$29*D28</f>
        <v>3717.529311635702</v>
      </c>
      <c r="E29" s="98">
        <f t="shared" si="12"/>
        <v>2486.3853169133695</v>
      </c>
      <c r="F29" s="98">
        <f t="shared" si="12"/>
        <v>1631.2979465269898</v>
      </c>
      <c r="G29" s="98">
        <f t="shared" si="12"/>
        <v>65362.11119862618</v>
      </c>
      <c r="H29" s="98">
        <f t="shared" si="12"/>
        <v>3298.0837102353803</v>
      </c>
      <c r="I29" s="98">
        <f t="shared" si="12"/>
        <v>11310.988905697519</v>
      </c>
      <c r="J29" s="98">
        <f t="shared" si="12"/>
        <v>1378.6465591169226</v>
      </c>
      <c r="K29" s="98">
        <f>$L$29*K28</f>
        <v>10713.620797317757</v>
      </c>
      <c r="L29" s="99">
        <f>Minimum!D34*1000</f>
        <v>100000</v>
      </c>
    </row>
    <row r="30" spans="1:12" ht="36" customHeight="1">
      <c r="A30" s="156" t="s">
        <v>95</v>
      </c>
      <c r="B30" s="156"/>
      <c r="C30" s="156"/>
      <c r="D30" s="156"/>
      <c r="E30" s="156"/>
      <c r="F30" s="156"/>
      <c r="G30" s="156"/>
      <c r="H30" s="156"/>
      <c r="I30" s="156"/>
      <c r="J30" s="156"/>
      <c r="K30" s="156"/>
      <c r="L30" s="156"/>
    </row>
    <row r="32" spans="4:6" ht="18.75" customHeight="1">
      <c r="D32" s="145"/>
      <c r="E32" s="145"/>
      <c r="F32" s="145"/>
    </row>
  </sheetData>
  <mergeCells count="3">
    <mergeCell ref="A30:L30"/>
    <mergeCell ref="A3:L3"/>
    <mergeCell ref="J1:L1"/>
  </mergeCells>
  <printOptions horizontalCentered="1"/>
  <pageMargins left="0.31496062992125984" right="0.31496062992125984" top="0.35433070866141736" bottom="0.29" header="0.31" footer="0.1968503937007874"/>
  <pageSetup horizontalDpi="600" verticalDpi="600" orientation="landscape" paperSize="9" r:id="rId1"/>
  <headerFooter alignWithMargins="0">
    <oddHeader>&amp;RAttachment 2</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C3:H33"/>
  <sheetViews>
    <sheetView workbookViewId="0" topLeftCell="C1">
      <selection activeCell="L11" sqref="L11"/>
    </sheetView>
  </sheetViews>
  <sheetFormatPr defaultColWidth="9.00390625" defaultRowHeight="13.5"/>
  <cols>
    <col min="1" max="2" width="8.00390625" style="24" customWidth="1"/>
    <col min="3" max="3" width="18.625" style="24" customWidth="1"/>
    <col min="4" max="4" width="11.875" style="24" customWidth="1"/>
    <col min="5" max="5" width="10.875" style="24" customWidth="1"/>
    <col min="6" max="7" width="11.00390625" style="24" bestFit="1" customWidth="1"/>
    <col min="8" max="8" width="9.875" style="24" customWidth="1"/>
    <col min="9" max="16384" width="8.00390625" style="24" customWidth="1"/>
  </cols>
  <sheetData>
    <row r="3" ht="12.75">
      <c r="C3" s="24" t="s">
        <v>37</v>
      </c>
    </row>
    <row r="5" spans="3:8" s="25" customFormat="1" ht="63.75">
      <c r="C5" s="25" t="s">
        <v>38</v>
      </c>
      <c r="D5" s="25" t="s">
        <v>39</v>
      </c>
      <c r="E5" s="25" t="s">
        <v>40</v>
      </c>
      <c r="F5" s="25" t="s">
        <v>41</v>
      </c>
      <c r="G5" s="25" t="s">
        <v>42</v>
      </c>
      <c r="H5" s="25" t="s">
        <v>43</v>
      </c>
    </row>
    <row r="6" spans="3:8" ht="12.75">
      <c r="C6" s="24" t="s">
        <v>44</v>
      </c>
      <c r="D6" s="26">
        <v>9051.481481481482</v>
      </c>
      <c r="E6" s="26">
        <v>24239.408030998835</v>
      </c>
      <c r="F6" s="26">
        <v>8893.3286132824</v>
      </c>
      <c r="G6" s="26">
        <v>42184.218125762716</v>
      </c>
      <c r="H6" s="26">
        <v>0.017261024643300756</v>
      </c>
    </row>
    <row r="7" spans="3:8" ht="12.75">
      <c r="C7" s="24" t="s">
        <v>45</v>
      </c>
      <c r="D7" s="26">
        <v>9051.481481481482</v>
      </c>
      <c r="E7" s="26">
        <v>29022.61217973505</v>
      </c>
      <c r="F7" s="26">
        <v>403.7504852235992</v>
      </c>
      <c r="G7" s="26">
        <v>38477.84414644013</v>
      </c>
      <c r="H7" s="26">
        <v>0.01574444295856628</v>
      </c>
    </row>
    <row r="8" spans="3:8" ht="12.75">
      <c r="C8" s="24" t="s">
        <v>46</v>
      </c>
      <c r="D8" s="26">
        <v>9051.481481481482</v>
      </c>
      <c r="E8" s="26">
        <v>12216.141646736429</v>
      </c>
      <c r="F8" s="26">
        <v>42745.27826798156</v>
      </c>
      <c r="G8" s="26">
        <v>64012.901396199464</v>
      </c>
      <c r="H8" s="26">
        <v>0.026192929905560564</v>
      </c>
    </row>
    <row r="9" spans="3:8" ht="12.75">
      <c r="C9" s="24" t="s">
        <v>47</v>
      </c>
      <c r="D9" s="26">
        <v>9051.481481481482</v>
      </c>
      <c r="E9" s="26">
        <v>4259.157502586942</v>
      </c>
      <c r="F9" s="26">
        <v>934.7930828459718</v>
      </c>
      <c r="G9" s="26">
        <v>14245.432066914396</v>
      </c>
      <c r="H9" s="26">
        <v>0.005828975026357214</v>
      </c>
    </row>
    <row r="10" spans="3:8" ht="12.75">
      <c r="C10" s="24" t="s">
        <v>48</v>
      </c>
      <c r="D10" s="26">
        <v>9051.481481481482</v>
      </c>
      <c r="E10" s="26">
        <v>84148.62398476472</v>
      </c>
      <c r="F10" s="26">
        <v>2235.6464846053564</v>
      </c>
      <c r="G10" s="26">
        <v>95435.75195085155</v>
      </c>
      <c r="H10" s="26">
        <v>0.03905059615812904</v>
      </c>
    </row>
    <row r="11" spans="3:8" ht="12.75">
      <c r="C11" s="24" t="s">
        <v>49</v>
      </c>
      <c r="D11" s="26">
        <v>9051.481481481482</v>
      </c>
      <c r="E11" s="26">
        <v>2137.56579097878</v>
      </c>
      <c r="F11" s="26">
        <v>10088.908347582836</v>
      </c>
      <c r="G11" s="26">
        <v>21277.955620043096</v>
      </c>
      <c r="H11" s="26">
        <v>0.008706557395983099</v>
      </c>
    </row>
    <row r="12" spans="3:8" ht="12.75">
      <c r="C12" s="24" t="s">
        <v>50</v>
      </c>
      <c r="D12" s="26">
        <v>9051.481481481482</v>
      </c>
      <c r="E12" s="26">
        <v>35219.51506484552</v>
      </c>
      <c r="F12" s="26">
        <v>4760.12529966007</v>
      </c>
      <c r="G12" s="26">
        <v>49031.121845987065</v>
      </c>
      <c r="H12" s="26">
        <v>0.02006265471008923</v>
      </c>
    </row>
    <row r="13" spans="3:8" ht="12.75">
      <c r="C13" s="24" t="s">
        <v>51</v>
      </c>
      <c r="D13" s="26">
        <v>9051.481481481482</v>
      </c>
      <c r="E13" s="26">
        <v>1770.1193946081562</v>
      </c>
      <c r="F13" s="26">
        <v>29320.606115131817</v>
      </c>
      <c r="G13" s="26">
        <v>40142.20699122146</v>
      </c>
      <c r="H13" s="26">
        <v>0.01642547035116881</v>
      </c>
    </row>
    <row r="14" spans="3:8" ht="12.75">
      <c r="C14" s="24" t="s">
        <v>52</v>
      </c>
      <c r="D14" s="26">
        <v>9051.481481481482</v>
      </c>
      <c r="E14" s="26">
        <v>2497.110752687366</v>
      </c>
      <c r="F14" s="26">
        <v>24444.107637572062</v>
      </c>
      <c r="G14" s="26">
        <v>35992.69987174091</v>
      </c>
      <c r="H14" s="26">
        <v>0.014727566541896522</v>
      </c>
    </row>
    <row r="15" spans="3:8" ht="12.75">
      <c r="C15" s="24" t="s">
        <v>53</v>
      </c>
      <c r="D15" s="26">
        <v>9051.481481481482</v>
      </c>
      <c r="E15" s="26">
        <v>66453.05532792631</v>
      </c>
      <c r="F15" s="26">
        <v>548730.1652345625</v>
      </c>
      <c r="G15" s="26">
        <v>624234.7020439702</v>
      </c>
      <c r="H15" s="26">
        <v>0.25542563199966045</v>
      </c>
    </row>
    <row r="16" spans="3:8" ht="12.75">
      <c r="C16" s="24" t="s">
        <v>54</v>
      </c>
      <c r="D16" s="26">
        <v>9051.481481481482</v>
      </c>
      <c r="E16" s="26">
        <v>833.4862170639409</v>
      </c>
      <c r="F16" s="26">
        <v>3627.4347942001973</v>
      </c>
      <c r="G16" s="26">
        <v>13512.40249274562</v>
      </c>
      <c r="H16" s="26">
        <v>0.005529032486086018</v>
      </c>
    </row>
    <row r="17" spans="3:8" ht="12.75">
      <c r="C17" s="24" t="s">
        <v>55</v>
      </c>
      <c r="D17" s="26">
        <v>9051.481481481482</v>
      </c>
      <c r="E17" s="26">
        <v>15913.02306368174</v>
      </c>
      <c r="F17" s="26">
        <v>275137.4261072519</v>
      </c>
      <c r="G17" s="26">
        <v>300101.93065241515</v>
      </c>
      <c r="H17" s="26">
        <v>0.1227963217203712</v>
      </c>
    </row>
    <row r="18" spans="3:8" ht="12.75">
      <c r="C18" s="24" t="s">
        <v>56</v>
      </c>
      <c r="D18" s="26">
        <v>9051.481481481482</v>
      </c>
      <c r="E18" s="26">
        <v>2198.8525254946117</v>
      </c>
      <c r="F18" s="26">
        <v>45983.973083765755</v>
      </c>
      <c r="G18" s="26">
        <v>57234.307090741844</v>
      </c>
      <c r="H18" s="26">
        <v>0.02341925082480537</v>
      </c>
    </row>
    <row r="19" spans="3:8" ht="12.75">
      <c r="C19" s="24" t="s">
        <v>57</v>
      </c>
      <c r="D19" s="26">
        <v>9051.481481481482</v>
      </c>
      <c r="E19" s="26">
        <v>726.6264302409646</v>
      </c>
      <c r="F19" s="26">
        <v>4.213048541463644</v>
      </c>
      <c r="G19" s="26">
        <v>9782.32096026391</v>
      </c>
      <c r="H19" s="26">
        <v>0.004002750096265768</v>
      </c>
    </row>
    <row r="20" spans="3:8" ht="12.75">
      <c r="C20" s="24" t="s">
        <v>58</v>
      </c>
      <c r="D20" s="26">
        <v>9051.481481481482</v>
      </c>
      <c r="E20" s="26">
        <v>15431.845643580205</v>
      </c>
      <c r="F20" s="26">
        <v>33990.81290491706</v>
      </c>
      <c r="G20" s="26">
        <v>58474.14002997875</v>
      </c>
      <c r="H20" s="26">
        <v>0.02392656820245458</v>
      </c>
    </row>
    <row r="21" spans="3:8" ht="12.75">
      <c r="C21" s="24" t="s">
        <v>59</v>
      </c>
      <c r="D21" s="26">
        <v>9051.481481481482</v>
      </c>
      <c r="E21" s="26">
        <v>726.5581364552822</v>
      </c>
      <c r="F21" s="26">
        <v>0</v>
      </c>
      <c r="G21" s="26">
        <v>9778.039617936764</v>
      </c>
      <c r="H21" s="26">
        <v>0.004000998247856608</v>
      </c>
    </row>
    <row r="22" spans="3:8" ht="12.75">
      <c r="C22" s="24" t="s">
        <v>60</v>
      </c>
      <c r="D22" s="26">
        <v>9051.481481481482</v>
      </c>
      <c r="E22" s="26">
        <v>6006.834977574034</v>
      </c>
      <c r="F22" s="26">
        <v>9.36233009214143</v>
      </c>
      <c r="G22" s="26">
        <v>15067.678789147658</v>
      </c>
      <c r="H22" s="26">
        <v>0.0061654236217307</v>
      </c>
    </row>
    <row r="23" spans="3:8" ht="12.75">
      <c r="C23" s="24" t="s">
        <v>61</v>
      </c>
      <c r="D23" s="26">
        <v>9051.481481481482</v>
      </c>
      <c r="E23" s="26">
        <v>501.1144380490404</v>
      </c>
      <c r="F23" s="26">
        <v>99182.55153399201</v>
      </c>
      <c r="G23" s="26">
        <v>108735.14745352253</v>
      </c>
      <c r="H23" s="26">
        <v>0.04449247000839745</v>
      </c>
    </row>
    <row r="24" spans="3:8" ht="12.75">
      <c r="C24" s="24" t="s">
        <v>62</v>
      </c>
      <c r="D24" s="26">
        <v>9051.481481481482</v>
      </c>
      <c r="E24" s="26">
        <v>1668.3669129402122</v>
      </c>
      <c r="F24" s="26">
        <v>60487.04990944385</v>
      </c>
      <c r="G24" s="26">
        <v>71206.89830386554</v>
      </c>
      <c r="H24" s="26">
        <v>0.029136584272623896</v>
      </c>
    </row>
    <row r="25" spans="3:8" ht="12.75">
      <c r="C25" s="24" t="s">
        <v>63</v>
      </c>
      <c r="D25" s="26">
        <v>9051.481481481482</v>
      </c>
      <c r="E25" s="26">
        <v>1452.5729834135514</v>
      </c>
      <c r="F25" s="26">
        <v>1897.0421349201574</v>
      </c>
      <c r="G25" s="26">
        <v>12401.09659981519</v>
      </c>
      <c r="H25" s="26">
        <v>0.005074306068094107</v>
      </c>
    </row>
    <row r="26" spans="3:8" ht="12.75">
      <c r="C26" s="24" t="s">
        <v>64</v>
      </c>
      <c r="D26" s="26">
        <v>9051.481481481482</v>
      </c>
      <c r="E26" s="26">
        <v>507.8329247313545</v>
      </c>
      <c r="F26" s="26">
        <v>7394.066371627831</v>
      </c>
      <c r="G26" s="26">
        <v>16953.380777840666</v>
      </c>
      <c r="H26" s="26">
        <v>0.006937019017897895</v>
      </c>
    </row>
    <row r="27" spans="3:8" ht="12.75">
      <c r="C27" s="24" t="s">
        <v>65</v>
      </c>
      <c r="D27" s="26">
        <v>9051.481481481482</v>
      </c>
      <c r="E27" s="26">
        <v>15898.088473617334</v>
      </c>
      <c r="F27" s="26">
        <v>343688.99218754214</v>
      </c>
      <c r="G27" s="26">
        <v>368638.56214264093</v>
      </c>
      <c r="H27" s="26">
        <v>0.15084028075724903</v>
      </c>
    </row>
    <row r="28" spans="3:8" ht="12.75">
      <c r="C28" s="24" t="s">
        <v>66</v>
      </c>
      <c r="D28" s="26">
        <v>9051.481481481482</v>
      </c>
      <c r="E28" s="26">
        <v>1445.2559012962665</v>
      </c>
      <c r="F28" s="26">
        <v>750.5434798947638</v>
      </c>
      <c r="G28" s="26">
        <v>11247.280862672513</v>
      </c>
      <c r="H28" s="26">
        <v>0.004602185385110894</v>
      </c>
    </row>
    <row r="29" spans="3:8" ht="12.75">
      <c r="C29" s="24" t="s">
        <v>67</v>
      </c>
      <c r="D29" s="26">
        <v>9051.481481481482</v>
      </c>
      <c r="E29" s="26">
        <v>1329.7397315543044</v>
      </c>
      <c r="F29" s="26">
        <v>0</v>
      </c>
      <c r="G29" s="26">
        <v>10381.221213035786</v>
      </c>
      <c r="H29" s="26">
        <v>0.004247809326500996</v>
      </c>
    </row>
    <row r="30" spans="3:8" ht="12.75">
      <c r="C30" s="24" t="s">
        <v>68</v>
      </c>
      <c r="D30" s="26">
        <v>9051.481481481482</v>
      </c>
      <c r="E30" s="26">
        <v>40061.62593565377</v>
      </c>
      <c r="F30" s="26">
        <v>0</v>
      </c>
      <c r="G30" s="26">
        <v>49113.10741713525</v>
      </c>
      <c r="H30" s="26">
        <v>0.02009620173375967</v>
      </c>
    </row>
    <row r="31" spans="3:8" ht="12.75">
      <c r="C31" s="24" t="s">
        <v>69</v>
      </c>
      <c r="D31" s="26">
        <v>9051.481481481482</v>
      </c>
      <c r="E31" s="26">
        <v>121034.91931853456</v>
      </c>
      <c r="F31" s="26">
        <v>126896.58133719586</v>
      </c>
      <c r="G31" s="26">
        <v>256982.9821372119</v>
      </c>
      <c r="H31" s="26">
        <v>0.10515282218470964</v>
      </c>
    </row>
    <row r="32" spans="3:8" ht="12.75">
      <c r="C32" s="24" t="s">
        <v>70</v>
      </c>
      <c r="D32" s="26">
        <v>9051.481481481482</v>
      </c>
      <c r="E32" s="26">
        <v>1079.946710250733</v>
      </c>
      <c r="F32" s="26">
        <v>39123.24120816685</v>
      </c>
      <c r="G32" s="26">
        <v>49254.66939989907</v>
      </c>
      <c r="H32" s="26">
        <v>0.020154126355374224</v>
      </c>
    </row>
    <row r="33" spans="3:8" ht="12.75">
      <c r="C33" s="24" t="s">
        <v>71</v>
      </c>
      <c r="D33" s="26">
        <v>244390</v>
      </c>
      <c r="E33" s="26">
        <v>488780</v>
      </c>
      <c r="F33" s="26">
        <v>1710730</v>
      </c>
      <c r="G33" s="26">
        <v>2443900</v>
      </c>
      <c r="H33" s="26">
        <v>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takaaki_suzuki</dc:creator>
  <cp:keywords/>
  <dc:description/>
  <cp:lastModifiedBy>Andrew Wright</cp:lastModifiedBy>
  <cp:lastPrinted>2007-09-12T00:15:07Z</cp:lastPrinted>
  <dcterms:created xsi:type="dcterms:W3CDTF">2005-08-08T07:03:47Z</dcterms:created>
  <dcterms:modified xsi:type="dcterms:W3CDTF">2007-09-12T00:50:21Z</dcterms:modified>
  <cp:category/>
  <cp:version/>
  <cp:contentType/>
  <cp:contentStatus/>
</cp:coreProperties>
</file>